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FDAC3BD7-610C-438C-A0FB-D87CF65300A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R33" i="1"/>
  <c r="R82" i="1"/>
  <c r="R26" i="1"/>
  <c r="R25" i="1"/>
  <c r="R23" i="1"/>
  <c r="R22" i="1"/>
  <c r="R60" i="1"/>
  <c r="R12" i="1"/>
  <c r="P42" i="1" l="1"/>
  <c r="P37" i="1"/>
  <c r="P36" i="1"/>
  <c r="I82" i="1"/>
  <c r="G82" i="1" s="1"/>
  <c r="I81" i="1"/>
  <c r="G81" i="1" s="1"/>
  <c r="I80" i="1"/>
  <c r="G80" i="1" s="1"/>
  <c r="I76" i="1"/>
  <c r="I69" i="1"/>
  <c r="I60" i="1"/>
  <c r="G60" i="1" s="1"/>
  <c r="G48" i="1" l="1"/>
  <c r="G45" i="1"/>
  <c r="G43" i="1"/>
  <c r="G39" i="1"/>
  <c r="G38" i="1"/>
  <c r="G35" i="1"/>
  <c r="G24" i="1"/>
  <c r="I48" i="1"/>
  <c r="I45" i="1"/>
  <c r="I43" i="1"/>
  <c r="I42" i="1"/>
  <c r="G42" i="1" s="1"/>
  <c r="I39" i="1"/>
  <c r="I38" i="1"/>
  <c r="I37" i="1"/>
  <c r="G37" i="1" s="1"/>
  <c r="I36" i="1"/>
  <c r="G36" i="1" s="1"/>
  <c r="I35" i="1"/>
  <c r="I33" i="1"/>
  <c r="G33" i="1" s="1"/>
  <c r="I28" i="1"/>
  <c r="G28" i="1" s="1"/>
  <c r="I26" i="1"/>
  <c r="G26" i="1" s="1"/>
  <c r="I25" i="1"/>
  <c r="G25" i="1" s="1"/>
  <c r="I24" i="1"/>
  <c r="I23" i="1"/>
  <c r="G23" i="1" s="1"/>
  <c r="I22" i="1"/>
  <c r="G22" i="1" s="1"/>
  <c r="I15" i="1"/>
  <c r="I14" i="1"/>
  <c r="I13" i="1"/>
  <c r="I12" i="1"/>
  <c r="G12" i="1" s="1"/>
  <c r="G15" i="1"/>
  <c r="G14" i="1"/>
  <c r="G13" i="1"/>
  <c r="G9" i="1"/>
  <c r="I9" i="1"/>
  <c r="P9" i="1"/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Q27" i="1" s="1"/>
  <c r="Q29" i="1" s="1"/>
  <c r="Q34" i="1" s="1"/>
  <c r="Q40" i="1" s="1"/>
  <c r="P90" i="1"/>
  <c r="O90" i="1"/>
  <c r="O27" i="1" s="1"/>
  <c r="O29" i="1" s="1"/>
  <c r="O34" i="1" s="1"/>
  <c r="O40" i="1" s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S16" i="1" s="1"/>
  <c r="S18" i="1" s="1"/>
  <c r="R70" i="1"/>
  <c r="Q70" i="1"/>
  <c r="P70" i="1"/>
  <c r="P16" i="1" s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J41" i="1" s="1"/>
  <c r="I70" i="1"/>
  <c r="H70" i="1"/>
  <c r="G70" i="1"/>
  <c r="G16" i="1" s="1"/>
  <c r="G18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P27" i="1"/>
  <c r="P29" i="1" s="1"/>
  <c r="P34" i="1" s="1"/>
  <c r="P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R16" i="1"/>
  <c r="R18" i="1" s="1"/>
  <c r="Q16" i="1"/>
  <c r="Q18" i="1" s="1"/>
  <c r="L16" i="1"/>
  <c r="K16" i="1"/>
  <c r="I16" i="1"/>
  <c r="H16" i="1"/>
  <c r="X10" i="1"/>
  <c r="O41" i="1" l="1"/>
  <c r="J47" i="1"/>
  <c r="J49" i="1" s="1"/>
  <c r="N18" i="1"/>
  <c r="H18" i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T41" i="1"/>
  <c r="T47" i="1" s="1"/>
  <c r="T49" i="1" s="1"/>
  <c r="K18" i="1"/>
  <c r="K41" i="1" s="1"/>
  <c r="K47" i="1" s="1"/>
  <c r="K49" i="1" s="1"/>
  <c r="Q41" i="1"/>
  <c r="Q47" i="1" s="1"/>
  <c r="Q49" i="1" s="1"/>
  <c r="V47" i="1"/>
  <c r="V49" i="1" s="1"/>
  <c r="G41" i="1"/>
  <c r="G47" i="1" s="1"/>
  <c r="G49" i="1" s="1"/>
  <c r="N41" i="1"/>
  <c r="N47" i="1" s="1"/>
  <c r="N49" i="1" s="1"/>
  <c r="H41" i="1"/>
  <c r="H47" i="1" s="1"/>
  <c r="H49" i="1" s="1"/>
  <c r="O47" i="1" l="1"/>
  <c r="O49" i="1" s="1"/>
</calcChain>
</file>

<file path=xl/sharedStrings.xml><?xml version="1.0" encoding="utf-8"?>
<sst xmlns="http://schemas.openxmlformats.org/spreadsheetml/2006/main" count="136" uniqueCount="119">
  <si>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</si>
  <si>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</si>
  <si>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</si>
  <si>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</si>
  <si>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</si>
  <si>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</si>
  <si>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</si>
  <si>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</si>
  <si>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</si>
  <si>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</si>
  <si>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</si>
  <si>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</si>
  <si>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</si>
  <si>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</si>
  <si>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</si>
  <si>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</si>
  <si>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</si>
  <si>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</si>
  <si>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</si>
  <si>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</si>
  <si>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</si>
  <si>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</si>
  <si>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</si>
  <si>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</si>
  <si>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</si>
  <si>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</si>
  <si>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</si>
  <si>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</si>
  <si>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</si>
  <si>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</si>
  <si>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</si>
  <si>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</si>
  <si>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</si>
  <si>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</si>
  <si>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</si>
  <si>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</si>
  <si>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</si>
  <si>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</si>
  <si>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</si>
  <si>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</si>
  <si>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</si>
  <si>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</si>
  <si>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</si>
  <si>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</si>
  <si>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</si>
  <si>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</si>
  <si>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</si>
  <si>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</si>
  <si>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</si>
  <si>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</si>
  <si>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</si>
  <si>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</si>
  <si>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</si>
  <si>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</si>
  <si>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</si>
  <si>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</si>
  <si>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</si>
  <si>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</si>
  <si>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</si>
  <si>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</si>
  <si>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</si>
  <si>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</si>
  <si>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</si>
  <si>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</si>
  <si>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</si>
  <si>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</si>
  <si>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</si>
  <si>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</si>
  <si>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</si>
  <si>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</si>
  <si>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</si>
  <si>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</si>
  <si>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</si>
  <si>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</si>
  <si>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</si>
  <si>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</si>
  <si>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</si>
  <si>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</si>
  <si>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</si>
  <si>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</si>
  <si>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</si>
  <si>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</si>
  <si>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</si>
  <si>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</si>
  <si>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</si>
  <si>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</si>
  <si>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</si>
  <si>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</si>
  <si>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</si>
  <si>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</si>
  <si>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</si>
  <si>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</si>
  <si>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</si>
  <si>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</si>
  <si>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</si>
  <si>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</si>
  <si>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</si>
  <si>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</si>
  <si>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</si>
  <si>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</si>
  <si>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</si>
  <si>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</si>
  <si>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</si>
  <si>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</si>
  <si>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</si>
  <si>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</si>
  <si>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</si>
  <si>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</si>
  <si>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</si>
  <si>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</si>
  <si>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</si>
  <si>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</si>
  <si>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For the year ending December 31, 2023</t>
  </si>
  <si>
    <t>Member Months (for Jan-Dec 2023)</t>
  </si>
  <si>
    <t>Federal MLR Due</t>
  </si>
  <si>
    <t>Chiropractic</t>
  </si>
  <si>
    <t>Mental Health/Chemical Dependency</t>
  </si>
  <si>
    <t>South Country Health Alliance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</si>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</sst>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Font="1"/>
    <xf numFmtId="0" fontId="5" fillId="0" borderId="0" xfId="0" applyFont="1" applyAlignment="1" applyProtection="1">
      <alignment vertical="top"/>
      <protection hidden="1"/>
    </xf>
    <xf numFmtId="0" fontId="0" fillId="0" borderId="0" xfId="0" applyFont="1" applyAlignment="1">
      <alignment vertical="top"/>
    </xf>
    <xf numFmtId="43" fontId="5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Font="1" applyAlignment="1">
      <alignment horizontal="centerContinuous" vertical="top"/>
    </xf>
    <xf numFmtId="0" fontId="0" fillId="0" borderId="5" xfId="0" applyFont="1" applyBorder="1" applyAlignment="1">
      <alignment horizontal="center"/>
    </xf>
    <xf numFmtId="0" fontId="5" fillId="0" borderId="0" xfId="0" applyFont="1" applyProtection="1">
      <protection hidden="1"/>
    </xf>
    <xf numFmtId="0" fontId="6" fillId="0" borderId="10" xfId="0" applyFont="1" applyBorder="1" applyAlignment="1">
      <alignment horizontal="center" wrapText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/>
    <xf numFmtId="0" fontId="6" fillId="2" borderId="17" xfId="0" applyFont="1" applyFill="1" applyBorder="1" applyAlignme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/>
    <xf numFmtId="0" fontId="4" fillId="2" borderId="0" xfId="0" applyFont="1" applyFill="1" applyAlignment="1">
      <alignment horizontal="right"/>
    </xf>
    <xf numFmtId="0" fontId="6" fillId="4" borderId="23" xfId="0" applyFont="1" applyFill="1" applyBorder="1" applyAlignment="1">
      <alignment horizontal="center" vertical="center"/>
    </xf>
    <xf numFmtId="0" fontId="6" fillId="4" borderId="0" xfId="0" applyFont="1" applyFill="1"/>
    <xf numFmtId="0" fontId="5" fillId="0" borderId="11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/>
    <xf numFmtId="0" fontId="6" fillId="2" borderId="25" xfId="0" applyFont="1" applyFill="1" applyBorder="1"/>
    <xf numFmtId="0" fontId="6" fillId="2" borderId="0" xfId="0" applyFont="1" applyFill="1"/>
    <xf numFmtId="0" fontId="6" fillId="4" borderId="26" xfId="0" applyFont="1" applyFill="1" applyBorder="1" applyAlignment="1">
      <alignment horizontal="center" vertical="center"/>
    </xf>
    <xf numFmtId="0" fontId="6" fillId="2" borderId="28" xfId="0" applyFont="1" applyFill="1" applyBorder="1"/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164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>
      <alignment vertical="center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vertical="center"/>
    </xf>
    <xf numFmtId="164" fontId="6" fillId="0" borderId="36" xfId="0" applyNumberFormat="1" applyFont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vertical="center"/>
    </xf>
    <xf numFmtId="165" fontId="6" fillId="5" borderId="36" xfId="0" applyNumberFormat="1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>
      <alignment vertical="center"/>
    </xf>
    <xf numFmtId="165" fontId="6" fillId="6" borderId="44" xfId="0" applyNumberFormat="1" applyFont="1" applyFill="1" applyBorder="1" applyAlignment="1" applyProtection="1">
      <alignment horizontal="center" vertical="center"/>
      <protection hidden="1"/>
    </xf>
    <xf numFmtId="165" fontId="6" fillId="6" borderId="45" xfId="0" applyNumberFormat="1" applyFont="1" applyFill="1" applyBorder="1" applyAlignment="1" applyProtection="1">
      <alignment horizontal="center" vertical="center"/>
      <protection hidden="1"/>
    </xf>
    <xf numFmtId="0" fontId="6" fillId="2" borderId="46" xfId="0" applyFont="1" applyFill="1" applyBorder="1" applyAlignment="1">
      <alignment vertical="top"/>
    </xf>
    <xf numFmtId="0" fontId="6" fillId="2" borderId="47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4" borderId="45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vertical="top"/>
    </xf>
    <xf numFmtId="0" fontId="4" fillId="2" borderId="50" xfId="0" applyFont="1" applyFill="1" applyBorder="1"/>
    <xf numFmtId="0" fontId="6" fillId="2" borderId="51" xfId="0" applyFont="1" applyFill="1" applyBorder="1" applyAlignment="1">
      <alignment vertical="top"/>
    </xf>
    <xf numFmtId="0" fontId="6" fillId="2" borderId="52" xfId="0" applyFont="1" applyFill="1" applyBorder="1" applyAlignment="1">
      <alignment vertical="top"/>
    </xf>
    <xf numFmtId="0" fontId="6" fillId="2" borderId="53" xfId="0" applyFont="1" applyFill="1" applyBorder="1"/>
    <xf numFmtId="0" fontId="6" fillId="2" borderId="54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164" fontId="6" fillId="0" borderId="56" xfId="0" applyNumberFormat="1" applyFont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>
      <alignment vertical="top"/>
    </xf>
    <xf numFmtId="0" fontId="6" fillId="2" borderId="22" xfId="0" applyFont="1" applyFill="1" applyBorder="1" applyAlignment="1">
      <alignment vertical="top"/>
    </xf>
    <xf numFmtId="0" fontId="6" fillId="2" borderId="25" xfId="0" applyFont="1" applyFill="1" applyBorder="1" applyAlignment="1">
      <alignment vertical="top"/>
    </xf>
    <xf numFmtId="0" fontId="6" fillId="2" borderId="59" xfId="0" applyFont="1" applyFill="1" applyBorder="1" applyAlignment="1">
      <alignment vertical="top"/>
    </xf>
    <xf numFmtId="0" fontId="4" fillId="2" borderId="28" xfId="0" applyFont="1" applyFill="1" applyBorder="1"/>
    <xf numFmtId="0" fontId="6" fillId="2" borderId="50" xfId="0" applyFont="1" applyFill="1" applyBorder="1"/>
    <xf numFmtId="40" fontId="5" fillId="0" borderId="0" xfId="0" applyNumberFormat="1" applyFont="1" applyProtection="1">
      <protection hidden="1"/>
    </xf>
    <xf numFmtId="165" fontId="6" fillId="0" borderId="36" xfId="0" applyNumberFormat="1" applyFont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>
      <alignment vertical="center"/>
    </xf>
    <xf numFmtId="165" fontId="6" fillId="5" borderId="56" xfId="0" applyNumberFormat="1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>
      <alignment vertical="top"/>
    </xf>
    <xf numFmtId="0" fontId="6" fillId="2" borderId="51" xfId="0" applyFont="1" applyFill="1" applyBorder="1" applyAlignment="1">
      <alignment vertical="center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2" borderId="61" xfId="0" applyFont="1" applyFill="1" applyBorder="1"/>
    <xf numFmtId="0" fontId="6" fillId="2" borderId="62" xfId="0" applyFont="1" applyFill="1" applyBorder="1" applyAlignment="1">
      <alignment vertical="center"/>
    </xf>
    <xf numFmtId="165" fontId="6" fillId="6" borderId="16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0" borderId="9" xfId="0" applyFont="1" applyBorder="1" applyAlignment="1">
      <alignment horizontal="center"/>
    </xf>
    <xf numFmtId="0" fontId="6" fillId="2" borderId="66" xfId="0" applyFont="1" applyFill="1" applyBorder="1" applyAlignment="1">
      <alignment horizontal="center" wrapText="1"/>
    </xf>
    <xf numFmtId="0" fontId="6" fillId="2" borderId="67" xfId="0" applyFont="1" applyFill="1" applyBorder="1" applyAlignment="1">
      <alignment horizontal="center" wrapText="1"/>
    </xf>
    <xf numFmtId="0" fontId="6" fillId="2" borderId="6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2" borderId="69" xfId="0" applyFont="1" applyFill="1" applyBorder="1" applyAlignment="1">
      <alignment vertical="center"/>
    </xf>
    <xf numFmtId="0" fontId="6" fillId="2" borderId="70" xfId="0" applyFont="1" applyFill="1" applyBorder="1"/>
    <xf numFmtId="0" fontId="6" fillId="2" borderId="71" xfId="0" applyFont="1" applyFill="1" applyBorder="1"/>
    <xf numFmtId="0" fontId="6" fillId="2" borderId="12" xfId="0" applyFont="1" applyFill="1" applyBorder="1"/>
    <xf numFmtId="0" fontId="3" fillId="2" borderId="13" xfId="0" applyFont="1" applyFill="1" applyBorder="1" applyAlignment="1" applyProtection="1">
      <alignment horizontal="center" wrapText="1"/>
      <protection hidden="1"/>
    </xf>
    <xf numFmtId="0" fontId="4" fillId="2" borderId="69" xfId="0" applyFont="1" applyFill="1" applyBorder="1"/>
    <xf numFmtId="0" fontId="6" fillId="4" borderId="73" xfId="0" applyFont="1" applyFill="1" applyBorder="1"/>
    <xf numFmtId="0" fontId="6" fillId="2" borderId="69" xfId="0" applyFont="1" applyFill="1" applyBorder="1"/>
    <xf numFmtId="49" fontId="6" fillId="2" borderId="74" xfId="0" applyNumberFormat="1" applyFont="1" applyFill="1" applyBorder="1" applyAlignment="1">
      <alignment horizontal="right" vertical="center"/>
    </xf>
    <xf numFmtId="49" fontId="6" fillId="2" borderId="76" xfId="0" applyNumberFormat="1" applyFont="1" applyFill="1" applyBorder="1" applyAlignment="1">
      <alignment horizontal="right" vertical="center"/>
    </xf>
    <xf numFmtId="49" fontId="6" fillId="2" borderId="77" xfId="0" applyNumberFormat="1" applyFont="1" applyFill="1" applyBorder="1" applyAlignment="1">
      <alignment horizontal="right" vertical="center"/>
    </xf>
    <xf numFmtId="49" fontId="6" fillId="2" borderId="78" xfId="0" applyNumberFormat="1" applyFont="1" applyFill="1" applyBorder="1" applyAlignment="1">
      <alignment horizontal="right" vertical="center"/>
    </xf>
    <xf numFmtId="49" fontId="6" fillId="2" borderId="79" xfId="0" applyNumberFormat="1" applyFont="1" applyFill="1" applyBorder="1" applyAlignment="1">
      <alignment horizontal="right" vertical="center"/>
    </xf>
    <xf numFmtId="0" fontId="6" fillId="2" borderId="8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165" fontId="6" fillId="4" borderId="8" xfId="0" applyNumberFormat="1" applyFont="1" applyFill="1" applyBorder="1" applyAlignment="1" applyProtection="1">
      <alignment horizontal="center" vertical="center"/>
      <protection hidden="1"/>
    </xf>
    <xf numFmtId="165" fontId="6" fillId="4" borderId="9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/>
    <xf numFmtId="0" fontId="6" fillId="2" borderId="82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0" fontId="4" fillId="2" borderId="83" xfId="0" applyFont="1" applyFill="1" applyBorder="1"/>
    <xf numFmtId="0" fontId="6" fillId="2" borderId="84" xfId="0" applyFont="1" applyFill="1" applyBorder="1"/>
    <xf numFmtId="0" fontId="6" fillId="2" borderId="85" xfId="0" applyFont="1" applyFill="1" applyBorder="1"/>
    <xf numFmtId="0" fontId="6" fillId="4" borderId="45" xfId="0" applyFont="1" applyFill="1" applyBorder="1" applyAlignment="1">
      <alignment horizontal="center"/>
    </xf>
    <xf numFmtId="0" fontId="6" fillId="2" borderId="82" xfId="0" applyFont="1" applyFill="1" applyBorder="1"/>
    <xf numFmtId="0" fontId="6" fillId="2" borderId="52" xfId="0" applyFont="1" applyFill="1" applyBorder="1"/>
    <xf numFmtId="0" fontId="6" fillId="4" borderId="23" xfId="0" applyFont="1" applyFill="1" applyBorder="1" applyAlignment="1">
      <alignment horizontal="center"/>
    </xf>
    <xf numFmtId="0" fontId="3" fillId="2" borderId="69" xfId="0" applyFont="1" applyFill="1" applyBorder="1"/>
    <xf numFmtId="0" fontId="6" fillId="4" borderId="26" xfId="0" applyFont="1" applyFill="1" applyBorder="1" applyAlignment="1">
      <alignment horizontal="center"/>
    </xf>
    <xf numFmtId="0" fontId="6" fillId="2" borderId="76" xfId="0" applyFont="1" applyFill="1" applyBorder="1"/>
    <xf numFmtId="0" fontId="6" fillId="2" borderId="32" xfId="0" applyFont="1" applyFill="1" applyBorder="1"/>
    <xf numFmtId="0" fontId="6" fillId="2" borderId="54" xfId="0" applyFont="1" applyFill="1" applyBorder="1"/>
    <xf numFmtId="0" fontId="6" fillId="2" borderId="86" xfId="0" applyFont="1" applyFill="1" applyBorder="1"/>
    <xf numFmtId="0" fontId="6" fillId="2" borderId="87" xfId="0" applyFont="1" applyFill="1" applyBorder="1"/>
    <xf numFmtId="49" fontId="6" fillId="2" borderId="88" xfId="0" applyNumberFormat="1" applyFont="1" applyFill="1" applyBorder="1" applyAlignment="1">
      <alignment horizontal="right" vertic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6" fontId="6" fillId="0" borderId="9" xfId="1" applyNumberFormat="1" applyFont="1" applyBorder="1" applyAlignment="1">
      <alignment horizontal="center" wrapText="1"/>
    </xf>
    <xf numFmtId="166" fontId="6" fillId="0" borderId="13" xfId="1" applyNumberFormat="1" applyFont="1" applyBorder="1" applyAlignment="1">
      <alignment horizontal="center" wrapText="1"/>
    </xf>
    <xf numFmtId="166" fontId="6" fillId="0" borderId="21" xfId="1" applyNumberFormat="1" applyFont="1" applyBorder="1" applyAlignment="1" applyProtection="1">
      <alignment horizontal="center" vertical="center"/>
      <protection locked="0"/>
    </xf>
    <xf numFmtId="166" fontId="6" fillId="4" borderId="23" xfId="1" applyNumberFormat="1" applyFont="1" applyFill="1" applyBorder="1" applyAlignment="1">
      <alignment horizontal="center" vertical="center"/>
    </xf>
    <xf numFmtId="166" fontId="6" fillId="4" borderId="26" xfId="1" applyNumberFormat="1" applyFont="1" applyFill="1" applyBorder="1" applyAlignment="1">
      <alignment horizontal="center" vertical="center"/>
    </xf>
    <xf numFmtId="166" fontId="6" fillId="0" borderId="26" xfId="1" applyNumberFormat="1" applyFont="1" applyBorder="1" applyAlignment="1" applyProtection="1">
      <alignment horizontal="center" vertical="center"/>
      <protection locked="0"/>
    </xf>
    <xf numFmtId="166" fontId="6" fillId="0" borderId="36" xfId="1" applyNumberFormat="1" applyFont="1" applyBorder="1" applyAlignment="1" applyProtection="1">
      <alignment horizontal="center" vertical="center"/>
      <protection locked="0"/>
    </xf>
    <xf numFmtId="166" fontId="6" fillId="5" borderId="36" xfId="1" applyNumberFormat="1" applyFont="1" applyFill="1" applyBorder="1" applyAlignment="1" applyProtection="1">
      <alignment horizontal="center" vertical="center"/>
      <protection hidden="1"/>
    </xf>
    <xf numFmtId="166" fontId="6" fillId="6" borderId="44" xfId="1" applyNumberFormat="1" applyFont="1" applyFill="1" applyBorder="1" applyAlignment="1" applyProtection="1">
      <alignment horizontal="center" vertical="center"/>
      <protection hidden="1"/>
    </xf>
    <xf numFmtId="166" fontId="6" fillId="6" borderId="45" xfId="1" applyNumberFormat="1" applyFont="1" applyFill="1" applyBorder="1" applyAlignment="1" applyProtection="1">
      <alignment horizontal="center" vertical="center"/>
      <protection hidden="1"/>
    </xf>
    <xf numFmtId="166" fontId="6" fillId="4" borderId="45" xfId="1" applyNumberFormat="1" applyFont="1" applyFill="1" applyBorder="1" applyAlignment="1">
      <alignment horizontal="center" vertical="center"/>
    </xf>
    <xf numFmtId="166" fontId="6" fillId="0" borderId="56" xfId="1" applyNumberFormat="1" applyFont="1" applyBorder="1" applyAlignment="1" applyProtection="1">
      <alignment horizontal="center" vertical="center"/>
      <protection locked="0"/>
    </xf>
    <xf numFmtId="166" fontId="6" fillId="5" borderId="56" xfId="1" applyNumberFormat="1" applyFont="1" applyFill="1" applyBorder="1" applyAlignment="1" applyProtection="1">
      <alignment horizontal="center" vertical="center"/>
      <protection hidden="1"/>
    </xf>
    <xf numFmtId="166" fontId="6" fillId="0" borderId="23" xfId="1" applyNumberFormat="1" applyFont="1" applyBorder="1" applyAlignment="1" applyProtection="1">
      <alignment horizontal="center" vertical="center"/>
      <protection locked="0"/>
    </xf>
    <xf numFmtId="166" fontId="6" fillId="6" borderId="16" xfId="1" applyNumberFormat="1" applyFont="1" applyFill="1" applyBorder="1" applyAlignment="1" applyProtection="1">
      <alignment horizontal="center" vertical="center"/>
      <protection hidden="1"/>
    </xf>
    <xf numFmtId="166" fontId="6" fillId="2" borderId="0" xfId="1" applyNumberFormat="1" applyFont="1" applyFill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166" fontId="6" fillId="4" borderId="72" xfId="1" applyNumberFormat="1" applyFont="1" applyFill="1" applyBorder="1"/>
    <xf numFmtId="166" fontId="6" fillId="4" borderId="73" xfId="1" applyNumberFormat="1" applyFont="1" applyFill="1" applyBorder="1"/>
    <xf numFmtId="166" fontId="6" fillId="0" borderId="27" xfId="1" applyNumberFormat="1" applyFont="1" applyBorder="1" applyAlignment="1" applyProtection="1">
      <alignment horizontal="center" vertical="center"/>
      <protection locked="0"/>
    </xf>
    <xf numFmtId="166" fontId="6" fillId="6" borderId="48" xfId="1" applyNumberFormat="1" applyFont="1" applyFill="1" applyBorder="1" applyAlignment="1" applyProtection="1">
      <alignment horizontal="center" vertical="center"/>
      <protection hidden="1"/>
    </xf>
    <xf numFmtId="166" fontId="6" fillId="4" borderId="8" xfId="1" applyNumberFormat="1" applyFont="1" applyFill="1" applyBorder="1" applyAlignment="1" applyProtection="1">
      <alignment horizontal="center" vertical="center"/>
      <protection hidden="1"/>
    </xf>
    <xf numFmtId="166" fontId="6" fillId="4" borderId="9" xfId="1" applyNumberFormat="1" applyFont="1" applyFill="1" applyBorder="1" applyAlignment="1" applyProtection="1">
      <alignment horizontal="center" vertical="center"/>
      <protection hidden="1"/>
    </xf>
    <xf numFmtId="166" fontId="6" fillId="4" borderId="13" xfId="1" applyNumberFormat="1" applyFont="1" applyFill="1" applyBorder="1"/>
    <xf numFmtId="166" fontId="6" fillId="6" borderId="43" xfId="1" applyNumberFormat="1" applyFont="1" applyFill="1" applyBorder="1" applyAlignment="1" applyProtection="1">
      <alignment horizontal="center" vertical="center"/>
      <protection hidden="1"/>
    </xf>
    <xf numFmtId="166" fontId="6" fillId="4" borderId="48" xfId="1" applyNumberFormat="1" applyFont="1" applyFill="1" applyBorder="1" applyAlignment="1">
      <alignment horizontal="center"/>
    </xf>
    <xf numFmtId="166" fontId="6" fillId="4" borderId="45" xfId="1" applyNumberFormat="1" applyFont="1" applyFill="1" applyBorder="1" applyAlignment="1">
      <alignment horizontal="center"/>
    </xf>
    <xf numFmtId="166" fontId="6" fillId="4" borderId="12" xfId="1" applyNumberFormat="1" applyFont="1" applyFill="1" applyBorder="1" applyAlignment="1">
      <alignment horizontal="center"/>
    </xf>
    <xf numFmtId="166" fontId="6" fillId="4" borderId="23" xfId="1" applyNumberFormat="1" applyFont="1" applyFill="1" applyBorder="1" applyAlignment="1">
      <alignment horizontal="center"/>
    </xf>
    <xf numFmtId="166" fontId="6" fillId="4" borderId="27" xfId="1" applyNumberFormat="1" applyFont="1" applyFill="1" applyBorder="1" applyAlignment="1">
      <alignment horizontal="center"/>
    </xf>
    <xf numFmtId="166" fontId="6" fillId="4" borderId="26" xfId="1" applyNumberFormat="1" applyFont="1" applyFill="1" applyBorder="1" applyAlignment="1">
      <alignment horizontal="center"/>
    </xf>
    <xf numFmtId="166" fontId="6" fillId="5" borderId="35" xfId="1" applyNumberFormat="1" applyFont="1" applyFill="1" applyBorder="1" applyAlignment="1" applyProtection="1">
      <alignment horizontal="center" vertical="center"/>
      <protection hidden="1"/>
    </xf>
    <xf numFmtId="166" fontId="6" fillId="6" borderId="65" xfId="1" applyNumberFormat="1" applyFont="1" applyFill="1" applyBorder="1" applyAlignment="1" applyProtection="1">
      <alignment horizontal="center" vertical="center"/>
      <protection hidden="1"/>
    </xf>
    <xf numFmtId="166" fontId="0" fillId="2" borderId="0" xfId="1" applyNumberFormat="1" applyFont="1" applyFill="1" applyAlignment="1">
      <alignment horizontal="center"/>
    </xf>
    <xf numFmtId="166" fontId="0" fillId="0" borderId="0" xfId="1" applyNumberFormat="1" applyFont="1"/>
    <xf numFmtId="166" fontId="6" fillId="0" borderId="10" xfId="1" applyNumberFormat="1" applyFont="1" applyBorder="1" applyAlignment="1" applyProtection="1">
      <alignment horizontal="center" vertical="center"/>
      <protection locked="0"/>
    </xf>
    <xf numFmtId="166" fontId="6" fillId="4" borderId="12" xfId="1" applyNumberFormat="1" applyFont="1" applyFill="1" applyBorder="1" applyAlignment="1">
      <alignment horizontal="center" vertical="center"/>
    </xf>
    <xf numFmtId="166" fontId="6" fillId="4" borderId="27" xfId="1" applyNumberFormat="1" applyFont="1" applyFill="1" applyBorder="1" applyAlignment="1">
      <alignment horizontal="center" vertical="center"/>
    </xf>
    <xf numFmtId="166" fontId="6" fillId="0" borderId="35" xfId="1" applyNumberFormat="1" applyFont="1" applyBorder="1" applyAlignment="1" applyProtection="1">
      <alignment horizontal="center" vertical="center"/>
      <protection locked="0"/>
    </xf>
    <xf numFmtId="166" fontId="6" fillId="4" borderId="48" xfId="1" applyNumberFormat="1" applyFont="1" applyFill="1" applyBorder="1" applyAlignment="1">
      <alignment horizontal="center" vertical="center"/>
    </xf>
    <xf numFmtId="166" fontId="0" fillId="7" borderId="0" xfId="1" applyNumberFormat="1" applyFont="1" applyFill="1"/>
    <xf numFmtId="166" fontId="6" fillId="0" borderId="57" xfId="1" applyNumberFormat="1" applyFont="1" applyBorder="1" applyAlignment="1" applyProtection="1">
      <alignment horizontal="center" vertical="center"/>
      <protection locked="0"/>
    </xf>
    <xf numFmtId="166" fontId="6" fillId="0" borderId="12" xfId="1" applyNumberFormat="1" applyFont="1" applyBorder="1" applyAlignment="1" applyProtection="1">
      <alignment horizontal="center" vertical="center"/>
      <protection locked="0"/>
    </xf>
    <xf numFmtId="166" fontId="6" fillId="5" borderId="26" xfId="1" applyNumberFormat="1" applyFont="1" applyFill="1" applyBorder="1" applyAlignment="1" applyProtection="1">
      <alignment horizontal="center" vertical="center"/>
      <protection hidden="1"/>
    </xf>
    <xf numFmtId="166" fontId="6" fillId="0" borderId="89" xfId="1" applyNumberFormat="1" applyFont="1" applyBorder="1" applyAlignment="1" applyProtection="1">
      <alignment horizontal="center" vertical="center"/>
      <protection locked="0"/>
    </xf>
    <xf numFmtId="166" fontId="6" fillId="0" borderId="31" xfId="1" applyNumberFormat="1" applyFont="1" applyBorder="1" applyAlignment="1" applyProtection="1">
      <alignment horizontal="center" vertical="center"/>
      <protection locked="0"/>
    </xf>
    <xf numFmtId="166" fontId="6" fillId="0" borderId="34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4" fillId="0" borderId="1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6" fillId="0" borderId="9" xfId="1" applyNumberFormat="1" applyFont="1" applyBorder="1" applyAlignment="1">
      <alignment horizontal="center" wrapText="1"/>
    </xf>
    <xf numFmtId="166" fontId="6" fillId="0" borderId="13" xfId="1" applyNumberFormat="1" applyFont="1" applyBorder="1" applyAlignment="1">
      <alignment horizontal="center" wrapText="1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166" fontId="6" fillId="0" borderId="6" xfId="1" applyNumberFormat="1" applyFont="1" applyBorder="1" applyAlignment="1">
      <alignment horizontal="center" wrapText="1"/>
    </xf>
    <xf numFmtId="166" fontId="6" fillId="0" borderId="15" xfId="1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top" wrapText="1"/>
    </xf>
    <xf numFmtId="0" fontId="6" fillId="2" borderId="0" xfId="0" applyFont="1" applyFill="1"/>
    <xf numFmtId="0" fontId="6" fillId="2" borderId="12" xfId="0" applyFont="1" applyFill="1" applyBorder="1"/>
    <xf numFmtId="0" fontId="3" fillId="2" borderId="18" xfId="0" applyFont="1" applyFill="1" applyBorder="1" applyAlignment="1">
      <alignment horizontal="left" vertical="center"/>
    </xf>
    <xf numFmtId="0" fontId="6" fillId="2" borderId="19" xfId="0" applyFont="1" applyFill="1" applyBorder="1"/>
    <xf numFmtId="0" fontId="6" fillId="2" borderId="20" xfId="0" applyFont="1" applyFill="1" applyBorder="1"/>
    <xf numFmtId="166" fontId="6" fillId="0" borderId="8" xfId="1" applyNumberFormat="1" applyFont="1" applyBorder="1" applyAlignment="1">
      <alignment horizontal="center" wrapText="1"/>
    </xf>
    <xf numFmtId="166" fontId="6" fillId="0" borderId="14" xfId="1" applyNumberFormat="1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60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164" fontId="6" fillId="0" borderId="56" xfId="0" applyNumberFormat="1" applyFont="1" applyBorder="1" applyAlignment="1" applyProtection="1">
      <alignment horizontal="center" vertical="center"/>
      <protection locked="0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166" fontId="6" fillId="0" borderId="56" xfId="1" applyNumberFormat="1" applyFont="1" applyBorder="1" applyAlignment="1" applyProtection="1">
      <alignment horizontal="center" vertical="center"/>
      <protection locked="0"/>
    </xf>
    <xf numFmtId="166" fontId="6" fillId="0" borderId="26" xfId="1" applyNumberFormat="1" applyFont="1" applyBorder="1" applyAlignment="1" applyProtection="1">
      <alignment horizontal="center" vertical="center"/>
      <protection locked="0"/>
    </xf>
    <xf numFmtId="0" fontId="6" fillId="2" borderId="75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6" fillId="2" borderId="80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2" borderId="63" xfId="0" applyFont="1" applyFill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5"/>
  <sheetViews>
    <sheetView tabSelected="1" zoomScale="90" zoomScaleNormal="90" workbookViewId="0">
      <selection activeCell="A116" sqref="A116"/>
    </sheetView>
  </sheetViews>
  <sheetFormatPr defaultColWidth="0" defaultRowHeight="15" zeroHeight="1" x14ac:dyDescent="0.25"/>
  <cols>
    <col min="1" max="1" width="3.5703125" style="2" customWidth="1"/>
    <col min="2" max="2" width="6.28515625" style="2" bestFit="1" customWidth="1"/>
    <col min="3" max="3" width="18.28515625" style="2" customWidth="1"/>
    <col min="4" max="4" width="10.28515625" style="2" customWidth="1"/>
    <col min="5" max="5" width="11.140625" style="2" customWidth="1"/>
    <col min="6" max="6" width="24.28515625" style="2" customWidth="1"/>
    <col min="7" max="7" width="15.7109375" style="155" customWidth="1"/>
    <col min="8" max="14" width="15.7109375" style="155" hidden="1" customWidth="1"/>
    <col min="15" max="15" width="17.140625" style="155" customWidth="1"/>
    <col min="16" max="21" width="15.7109375" style="155" customWidth="1"/>
    <col min="22" max="23" width="15.7109375" style="2" customWidth="1"/>
    <col min="24" max="24" width="12.7109375" style="8" bestFit="1" customWidth="1"/>
    <col min="25" max="25" width="9" style="2" customWidth="1"/>
    <col min="26" max="28" width="9.140625" style="2" customWidth="1"/>
    <col min="29" max="259" width="0" style="2" hidden="1" customWidth="1"/>
    <col min="260" max="16384" width="9.140625" style="2" hidden="1"/>
  </cols>
  <sheetData>
    <row r="1" spans="1:259" ht="22.5" customHeight="1" x14ac:dyDescent="0.25">
      <c r="A1" s="169" t="s">
        <v>117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"/>
    </row>
    <row r="2" spans="1:259" s="4" customFormat="1" ht="22.5" customHeight="1" x14ac:dyDescent="0.2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3"/>
    </row>
    <row r="3" spans="1:259" s="4" customFormat="1" ht="22.5" customHeight="1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3"/>
    </row>
    <row r="4" spans="1:259" s="4" customFormat="1" ht="22.5" customHeight="1" x14ac:dyDescent="0.25">
      <c r="A4" s="171" t="s">
        <v>112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3"/>
    </row>
    <row r="5" spans="1:259" s="4" customFormat="1" ht="26.25" customHeight="1" thickBot="1" x14ac:dyDescent="0.3">
      <c r="A5" s="172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</row>
    <row r="6" spans="1:259" ht="13.5" customHeight="1" thickBot="1" x14ac:dyDescent="0.3">
      <c r="A6" s="173" t="s">
        <v>3</v>
      </c>
      <c r="B6" s="174"/>
      <c r="C6" s="173" t="s">
        <v>108</v>
      </c>
      <c r="D6" s="175"/>
      <c r="E6" s="175"/>
      <c r="F6" s="174"/>
      <c r="G6" s="119">
        <v>1</v>
      </c>
      <c r="H6" s="119">
        <v>2</v>
      </c>
      <c r="I6" s="119">
        <v>3</v>
      </c>
      <c r="J6" s="119">
        <v>4</v>
      </c>
      <c r="K6" s="119">
        <v>5</v>
      </c>
      <c r="L6" s="119">
        <v>6</v>
      </c>
      <c r="M6" s="119">
        <v>7</v>
      </c>
      <c r="N6" s="119">
        <v>8</v>
      </c>
      <c r="O6" s="119">
        <v>9</v>
      </c>
      <c r="P6" s="119">
        <v>10</v>
      </c>
      <c r="Q6" s="119">
        <v>11</v>
      </c>
      <c r="R6" s="119">
        <v>12</v>
      </c>
      <c r="S6" s="119">
        <v>13</v>
      </c>
      <c r="T6" s="119">
        <v>14</v>
      </c>
      <c r="U6" s="119">
        <v>15</v>
      </c>
      <c r="V6" s="7">
        <v>16</v>
      </c>
      <c r="W6" s="7">
        <v>17</v>
      </c>
    </row>
    <row r="7" spans="1:259" s="12" customFormat="1" ht="13.5" customHeight="1" thickBot="1" x14ac:dyDescent="0.3">
      <c r="A7" s="201" t="s">
        <v>4</v>
      </c>
      <c r="B7" s="202"/>
      <c r="C7" s="202"/>
      <c r="D7" s="202"/>
      <c r="E7" s="202"/>
      <c r="F7" s="203"/>
      <c r="G7" s="176" t="s">
        <v>5</v>
      </c>
      <c r="H7" s="176" t="s">
        <v>6</v>
      </c>
      <c r="I7" s="176" t="s">
        <v>7</v>
      </c>
      <c r="J7" s="176" t="s">
        <v>8</v>
      </c>
      <c r="K7" s="176" t="s">
        <v>9</v>
      </c>
      <c r="L7" s="176" t="s">
        <v>10</v>
      </c>
      <c r="M7" s="120"/>
      <c r="N7" s="120"/>
      <c r="O7" s="176" t="s">
        <v>11</v>
      </c>
      <c r="P7" s="199" t="s">
        <v>12</v>
      </c>
      <c r="Q7" s="176" t="s">
        <v>13</v>
      </c>
      <c r="R7" s="176" t="s">
        <v>14</v>
      </c>
      <c r="S7" s="176" t="s">
        <v>15</v>
      </c>
      <c r="T7" s="189" t="s">
        <v>16</v>
      </c>
      <c r="U7" s="176" t="s">
        <v>110</v>
      </c>
      <c r="V7" s="9" t="s">
        <v>18</v>
      </c>
      <c r="W7" s="191" t="s">
        <v>19</v>
      </c>
      <c r="X7" s="10"/>
      <c r="Y7" s="11"/>
      <c r="Z7" s="11"/>
    </row>
    <row r="8" spans="1:259" s="12" customFormat="1" ht="39" customHeight="1" thickTop="1" thickBot="1" x14ac:dyDescent="0.3">
      <c r="A8" s="193"/>
      <c r="B8" s="194"/>
      <c r="C8" s="194"/>
      <c r="D8" s="194"/>
      <c r="E8" s="194"/>
      <c r="F8" s="195"/>
      <c r="G8" s="177"/>
      <c r="H8" s="177"/>
      <c r="I8" s="177"/>
      <c r="J8" s="177"/>
      <c r="K8" s="177"/>
      <c r="L8" s="177"/>
      <c r="M8" s="121" t="s">
        <v>20</v>
      </c>
      <c r="N8" s="121" t="s">
        <v>111</v>
      </c>
      <c r="O8" s="177"/>
      <c r="P8" s="200"/>
      <c r="Q8" s="177"/>
      <c r="R8" s="177"/>
      <c r="S8" s="177"/>
      <c r="T8" s="190"/>
      <c r="U8" s="177"/>
      <c r="V8" s="13" t="s">
        <v>22</v>
      </c>
      <c r="W8" s="192"/>
      <c r="X8" s="10"/>
      <c r="Y8" s="11"/>
      <c r="Z8" s="11"/>
    </row>
    <row r="9" spans="1:259" ht="13.5" customHeight="1" thickBot="1" x14ac:dyDescent="0.3">
      <c r="A9" s="14"/>
      <c r="B9" s="15">
        <v>1</v>
      </c>
      <c r="C9" s="196" t="s">
        <v>113</v>
      </c>
      <c r="D9" s="197"/>
      <c r="E9" s="197"/>
      <c r="F9" s="198"/>
      <c r="G9" s="122">
        <f>+I9</f>
        <v>390679</v>
      </c>
      <c r="H9" s="122"/>
      <c r="I9" s="122">
        <f>SUM(O9:T9)</f>
        <v>390679</v>
      </c>
      <c r="J9" s="122"/>
      <c r="K9" s="122"/>
      <c r="L9" s="122"/>
      <c r="M9" s="122"/>
      <c r="N9" s="122"/>
      <c r="O9" s="122">
        <v>15980</v>
      </c>
      <c r="P9" s="156">
        <f>8236+11715</f>
        <v>19951</v>
      </c>
      <c r="Q9" s="122">
        <v>5866</v>
      </c>
      <c r="R9" s="122">
        <v>308947</v>
      </c>
      <c r="S9" s="122">
        <v>11283</v>
      </c>
      <c r="T9" s="122">
        <v>28652</v>
      </c>
      <c r="U9" s="122"/>
      <c r="V9" s="16"/>
      <c r="W9" s="16"/>
    </row>
    <row r="10" spans="1:259" ht="13.5" customHeight="1" thickTop="1" x14ac:dyDescent="0.25">
      <c r="A10" s="14"/>
      <c r="B10" s="17"/>
      <c r="C10" s="18"/>
      <c r="D10" s="18"/>
      <c r="E10" s="18"/>
      <c r="F10" s="18"/>
      <c r="G10" s="123"/>
      <c r="H10" s="123"/>
      <c r="I10" s="123"/>
      <c r="J10" s="123"/>
      <c r="K10" s="123"/>
      <c r="L10" s="123"/>
      <c r="M10" s="123"/>
      <c r="N10" s="123"/>
      <c r="O10" s="123"/>
      <c r="P10" s="157"/>
      <c r="Q10" s="123"/>
      <c r="R10" s="123"/>
      <c r="S10" s="123"/>
      <c r="T10" s="123"/>
      <c r="U10" s="123"/>
      <c r="V10" s="20"/>
      <c r="W10" s="19"/>
      <c r="X10" s="21" t="b">
        <f>NOT(OR(ISBLANK(V8),EXACT(UPPER(V8),"PLEASE SPECIFY")))</f>
        <v>0</v>
      </c>
    </row>
    <row r="11" spans="1:259" ht="13.5" customHeight="1" x14ac:dyDescent="0.25">
      <c r="A11" s="22" t="s">
        <v>23</v>
      </c>
      <c r="B11" s="23"/>
      <c r="C11" s="17"/>
      <c r="D11" s="24"/>
      <c r="E11" s="24"/>
      <c r="F11" s="24"/>
      <c r="G11" s="123"/>
      <c r="H11" s="124"/>
      <c r="I11" s="123"/>
      <c r="J11" s="124"/>
      <c r="K11" s="124"/>
      <c r="L11" s="124"/>
      <c r="M11" s="124"/>
      <c r="N11" s="124"/>
      <c r="O11" s="124"/>
      <c r="P11" s="158"/>
      <c r="Q11" s="124"/>
      <c r="R11" s="124"/>
      <c r="S11" s="124"/>
      <c r="T11" s="124"/>
      <c r="U11" s="124"/>
      <c r="V11" s="25"/>
      <c r="W11" s="25"/>
    </row>
    <row r="12" spans="1:259" ht="13.5" customHeight="1" x14ac:dyDescent="0.25">
      <c r="A12" s="26"/>
      <c r="B12" s="27">
        <v>2</v>
      </c>
      <c r="C12" s="28" t="s">
        <v>24</v>
      </c>
      <c r="D12" s="29" t="s">
        <v>25</v>
      </c>
      <c r="E12" s="30"/>
      <c r="F12" s="31" t="s">
        <v>26</v>
      </c>
      <c r="G12" s="165">
        <f t="shared" ref="G12:G15" si="0">+I12</f>
        <v>271209486</v>
      </c>
      <c r="H12" s="166"/>
      <c r="I12" s="165">
        <f t="shared" ref="I12:I15" si="1">SUM(O12:T12)</f>
        <v>271209486</v>
      </c>
      <c r="J12" s="140"/>
      <c r="K12" s="125"/>
      <c r="L12" s="125"/>
      <c r="M12" s="125"/>
      <c r="N12" s="125"/>
      <c r="O12" s="125">
        <v>53363032</v>
      </c>
      <c r="P12" s="140">
        <v>23489373</v>
      </c>
      <c r="Q12" s="125">
        <v>11124308</v>
      </c>
      <c r="R12" s="125">
        <f>154272493-1</f>
        <v>154272492</v>
      </c>
      <c r="S12" s="125">
        <v>13560932</v>
      </c>
      <c r="T12" s="125">
        <v>15399349</v>
      </c>
      <c r="U12" s="125"/>
      <c r="V12" s="32"/>
      <c r="W12" s="32"/>
    </row>
    <row r="13" spans="1:259" ht="13.5" customHeight="1" x14ac:dyDescent="0.25">
      <c r="A13" s="26"/>
      <c r="B13" s="33">
        <v>3</v>
      </c>
      <c r="C13" s="178" t="s">
        <v>27</v>
      </c>
      <c r="D13" s="179"/>
      <c r="E13" s="179"/>
      <c r="F13" s="179"/>
      <c r="G13" s="165">
        <f t="shared" si="0"/>
        <v>0</v>
      </c>
      <c r="H13" s="167"/>
      <c r="I13" s="165">
        <f t="shared" si="1"/>
        <v>0</v>
      </c>
      <c r="J13" s="159"/>
      <c r="K13" s="126"/>
      <c r="L13" s="126"/>
      <c r="M13" s="126"/>
      <c r="N13" s="126"/>
      <c r="O13" s="126"/>
      <c r="P13" s="159"/>
      <c r="Q13" s="126"/>
      <c r="R13" s="126"/>
      <c r="S13" s="126"/>
      <c r="T13" s="126"/>
      <c r="U13" s="126"/>
      <c r="V13" s="34"/>
      <c r="W13" s="34"/>
    </row>
    <row r="14" spans="1:259" ht="13.5" customHeight="1" x14ac:dyDescent="0.25">
      <c r="A14" s="26"/>
      <c r="B14" s="33">
        <v>4</v>
      </c>
      <c r="C14" s="35" t="s">
        <v>28</v>
      </c>
      <c r="D14" s="36" t="s">
        <v>29</v>
      </c>
      <c r="E14" s="30"/>
      <c r="F14" s="37" t="s">
        <v>30</v>
      </c>
      <c r="G14" s="165">
        <f t="shared" si="0"/>
        <v>0</v>
      </c>
      <c r="H14" s="167"/>
      <c r="I14" s="165">
        <f t="shared" si="1"/>
        <v>0</v>
      </c>
      <c r="J14" s="159"/>
      <c r="K14" s="126"/>
      <c r="L14" s="126"/>
      <c r="M14" s="126"/>
      <c r="N14" s="126"/>
      <c r="O14" s="126"/>
      <c r="P14" s="159"/>
      <c r="Q14" s="126"/>
      <c r="R14" s="126"/>
      <c r="S14" s="126"/>
      <c r="T14" s="126"/>
      <c r="U14" s="126"/>
      <c r="V14" s="34"/>
      <c r="W14" s="34"/>
    </row>
    <row r="15" spans="1:259" ht="13.5" customHeight="1" x14ac:dyDescent="0.25">
      <c r="A15" s="26"/>
      <c r="B15" s="33">
        <v>5</v>
      </c>
      <c r="C15" s="178" t="s">
        <v>31</v>
      </c>
      <c r="D15" s="179"/>
      <c r="E15" s="179"/>
      <c r="F15" s="179"/>
      <c r="G15" s="165">
        <f t="shared" si="0"/>
        <v>0</v>
      </c>
      <c r="H15" s="167"/>
      <c r="I15" s="165">
        <f t="shared" si="1"/>
        <v>0</v>
      </c>
      <c r="J15" s="159"/>
      <c r="K15" s="126"/>
      <c r="L15" s="126"/>
      <c r="M15" s="126"/>
      <c r="N15" s="126"/>
      <c r="O15" s="126"/>
      <c r="P15" s="159"/>
      <c r="Q15" s="126"/>
      <c r="R15" s="126"/>
      <c r="S15" s="126"/>
      <c r="T15" s="126"/>
      <c r="U15" s="126"/>
      <c r="V15" s="34"/>
      <c r="W15" s="34"/>
    </row>
    <row r="16" spans="1:259" ht="13.5" customHeight="1" x14ac:dyDescent="0.25">
      <c r="A16" s="26"/>
      <c r="B16" s="33">
        <v>6</v>
      </c>
      <c r="C16" s="178" t="s">
        <v>32</v>
      </c>
      <c r="D16" s="179"/>
      <c r="E16" s="179"/>
      <c r="F16" s="180"/>
      <c r="G16" s="164">
        <f>G70</f>
        <v>-576088</v>
      </c>
      <c r="H16" s="127" t="str">
        <f t="shared" ref="H16:W16" si="2">H70</f>
        <v>NR</v>
      </c>
      <c r="I16" s="164">
        <f t="shared" si="2"/>
        <v>-576088</v>
      </c>
      <c r="J16" s="127" t="str">
        <f t="shared" si="2"/>
        <v>NR</v>
      </c>
      <c r="K16" s="127" t="str">
        <f t="shared" si="2"/>
        <v>NR</v>
      </c>
      <c r="L16" s="127" t="str">
        <f t="shared" si="2"/>
        <v>NR</v>
      </c>
      <c r="M16" s="127" t="str">
        <f t="shared" si="2"/>
        <v>NR</v>
      </c>
      <c r="N16" s="127" t="str">
        <f t="shared" si="2"/>
        <v>NR</v>
      </c>
      <c r="O16" s="127" t="str">
        <f t="shared" si="2"/>
        <v>NR</v>
      </c>
      <c r="P16" s="127">
        <f t="shared" si="2"/>
        <v>1133768</v>
      </c>
      <c r="Q16" s="127" t="str">
        <f t="shared" si="2"/>
        <v>NR</v>
      </c>
      <c r="R16" s="127">
        <f>R70</f>
        <v>-1256540</v>
      </c>
      <c r="S16" s="127">
        <f>S70</f>
        <v>-453316</v>
      </c>
      <c r="T16" s="127" t="str">
        <f t="shared" si="2"/>
        <v>NR</v>
      </c>
      <c r="U16" s="127" t="str">
        <f t="shared" si="2"/>
        <v>NR</v>
      </c>
      <c r="V16" s="38" t="str">
        <f t="shared" si="2"/>
        <v>NR</v>
      </c>
      <c r="W16" s="38" t="str">
        <f t="shared" si="2"/>
        <v>NR</v>
      </c>
    </row>
    <row r="17" spans="1:23" ht="13.5" customHeight="1" thickBot="1" x14ac:dyDescent="0.3">
      <c r="A17" s="26"/>
      <c r="B17" s="33">
        <v>7</v>
      </c>
      <c r="C17" s="181" t="s">
        <v>33</v>
      </c>
      <c r="D17" s="182"/>
      <c r="E17" s="182"/>
      <c r="F17" s="183"/>
      <c r="G17" s="127" t="str">
        <f>G77</f>
        <v>NR</v>
      </c>
      <c r="H17" s="127" t="str">
        <f t="shared" ref="H17:W17" si="3">H77</f>
        <v>NR</v>
      </c>
      <c r="I17" s="127">
        <f t="shared" si="3"/>
        <v>0</v>
      </c>
      <c r="J17" s="127" t="str">
        <f t="shared" si="3"/>
        <v>NR</v>
      </c>
      <c r="K17" s="127" t="str">
        <f t="shared" si="3"/>
        <v>NR</v>
      </c>
      <c r="L17" s="127" t="str">
        <f t="shared" si="3"/>
        <v>NR</v>
      </c>
      <c r="M17" s="127" t="str">
        <f t="shared" si="3"/>
        <v>NR</v>
      </c>
      <c r="N17" s="127" t="str">
        <f t="shared" si="3"/>
        <v>NR</v>
      </c>
      <c r="O17" s="127" t="str">
        <f t="shared" si="3"/>
        <v>NR</v>
      </c>
      <c r="P17" s="127" t="str">
        <f t="shared" si="3"/>
        <v>NR</v>
      </c>
      <c r="Q17" s="127" t="str">
        <f t="shared" si="3"/>
        <v>NR</v>
      </c>
      <c r="R17" s="127" t="str">
        <f>R77</f>
        <v>NR</v>
      </c>
      <c r="S17" s="127" t="str">
        <f>S77</f>
        <v>NR</v>
      </c>
      <c r="T17" s="127" t="str">
        <f t="shared" si="3"/>
        <v>NR</v>
      </c>
      <c r="U17" s="127" t="str">
        <f t="shared" si="3"/>
        <v>NR</v>
      </c>
      <c r="V17" s="38" t="str">
        <f t="shared" si="3"/>
        <v>NR</v>
      </c>
      <c r="W17" s="38" t="str">
        <f t="shared" si="3"/>
        <v>NR</v>
      </c>
    </row>
    <row r="18" spans="1:23" ht="13.5" customHeight="1" thickTop="1" thickBot="1" x14ac:dyDescent="0.3">
      <c r="A18" s="26"/>
      <c r="B18" s="39">
        <v>8</v>
      </c>
      <c r="C18" s="184" t="s">
        <v>34</v>
      </c>
      <c r="D18" s="185"/>
      <c r="E18" s="185"/>
      <c r="F18" s="186"/>
      <c r="G18" s="128">
        <f>IF(COUNT(G12:G17)&gt;0,SUM(G12:G17),"NR")</f>
        <v>270633398</v>
      </c>
      <c r="H18" s="128" t="str">
        <f t="shared" ref="H18:W18" si="4">IF(COUNT(H12:H17)&gt;0,SUM(H12:H17),"NR")</f>
        <v>NR</v>
      </c>
      <c r="I18" s="129">
        <f t="shared" si="4"/>
        <v>270633398</v>
      </c>
      <c r="J18" s="129" t="str">
        <f t="shared" si="4"/>
        <v>NR</v>
      </c>
      <c r="K18" s="129" t="str">
        <f t="shared" si="4"/>
        <v>NR</v>
      </c>
      <c r="L18" s="129" t="str">
        <f t="shared" si="4"/>
        <v>NR</v>
      </c>
      <c r="M18" s="129" t="str">
        <f t="shared" si="4"/>
        <v>NR</v>
      </c>
      <c r="N18" s="129" t="str">
        <f t="shared" si="4"/>
        <v>NR</v>
      </c>
      <c r="O18" s="129">
        <f t="shared" si="4"/>
        <v>53363032</v>
      </c>
      <c r="P18" s="129">
        <f t="shared" si="4"/>
        <v>24623141</v>
      </c>
      <c r="Q18" s="129">
        <f t="shared" si="4"/>
        <v>11124308</v>
      </c>
      <c r="R18" s="129">
        <f>IF(COUNT(R12:R17)&gt;0,SUM(R12:R17),"NR")</f>
        <v>153015952</v>
      </c>
      <c r="S18" s="129">
        <f>IF(COUNT(S12:S17)&gt;0,SUM(S12:S17),"NR")</f>
        <v>13107616</v>
      </c>
      <c r="T18" s="129">
        <f t="shared" si="4"/>
        <v>15399349</v>
      </c>
      <c r="U18" s="129" t="str">
        <f t="shared" si="4"/>
        <v>NR</v>
      </c>
      <c r="V18" s="41" t="str">
        <f t="shared" si="4"/>
        <v>NR</v>
      </c>
      <c r="W18" s="41" t="str">
        <f t="shared" si="4"/>
        <v>NR</v>
      </c>
    </row>
    <row r="19" spans="1:23" ht="13.5" customHeight="1" thickTop="1" thickBot="1" x14ac:dyDescent="0.3">
      <c r="A19" s="26"/>
      <c r="B19" s="42"/>
      <c r="C19" s="43"/>
      <c r="D19" s="44"/>
      <c r="E19" s="44"/>
      <c r="F19" s="44"/>
      <c r="G19" s="123"/>
      <c r="H19" s="123"/>
      <c r="I19" s="130"/>
      <c r="J19" s="130"/>
      <c r="K19" s="130"/>
      <c r="L19" s="130"/>
      <c r="M19" s="130"/>
      <c r="N19" s="130"/>
      <c r="O19" s="130"/>
      <c r="P19" s="160"/>
      <c r="Q19" s="130"/>
      <c r="R19" s="130"/>
      <c r="S19" s="130"/>
      <c r="T19" s="130"/>
      <c r="U19" s="161" t="s">
        <v>106</v>
      </c>
      <c r="V19" s="45"/>
      <c r="W19" s="45"/>
    </row>
    <row r="20" spans="1:23" ht="13.5" customHeight="1" thickTop="1" thickBot="1" x14ac:dyDescent="0.3">
      <c r="A20" s="26"/>
      <c r="B20" s="46"/>
      <c r="C20" s="43"/>
      <c r="D20" s="44"/>
      <c r="E20" s="44"/>
      <c r="F20" s="44"/>
      <c r="G20" s="123"/>
      <c r="H20" s="123"/>
      <c r="I20" s="123"/>
      <c r="J20" s="123"/>
      <c r="K20" s="123"/>
      <c r="L20" s="123"/>
      <c r="M20" s="123"/>
      <c r="N20" s="123"/>
      <c r="O20" s="123"/>
      <c r="P20" s="157"/>
      <c r="Q20" s="123"/>
      <c r="R20" s="123"/>
      <c r="S20" s="123"/>
      <c r="T20" s="123"/>
      <c r="U20" s="123"/>
      <c r="V20" s="19"/>
      <c r="W20" s="19"/>
    </row>
    <row r="21" spans="1:23" ht="13.5" customHeight="1" thickTop="1" x14ac:dyDescent="0.25">
      <c r="A21" s="47" t="s">
        <v>35</v>
      </c>
      <c r="B21" s="48"/>
      <c r="C21" s="49"/>
      <c r="D21" s="44"/>
      <c r="E21" s="44"/>
      <c r="F21" s="44"/>
      <c r="G21" s="124"/>
      <c r="H21" s="124"/>
      <c r="I21" s="124"/>
      <c r="J21" s="124"/>
      <c r="K21" s="124"/>
      <c r="L21" s="124"/>
      <c r="M21" s="124"/>
      <c r="N21" s="124"/>
      <c r="O21" s="124"/>
      <c r="P21" s="158"/>
      <c r="Q21" s="124"/>
      <c r="R21" s="124"/>
      <c r="S21" s="124"/>
      <c r="T21" s="124"/>
      <c r="U21" s="124"/>
      <c r="V21" s="25"/>
      <c r="W21" s="25"/>
    </row>
    <row r="22" spans="1:23" ht="13.5" customHeight="1" x14ac:dyDescent="0.25">
      <c r="A22" s="14"/>
      <c r="B22" s="31">
        <v>9</v>
      </c>
      <c r="C22" s="187" t="s">
        <v>36</v>
      </c>
      <c r="D22" s="187"/>
      <c r="E22" s="187"/>
      <c r="F22" s="188"/>
      <c r="G22" s="165">
        <f t="shared" ref="G22:G26" si="5">+I22</f>
        <v>88660467</v>
      </c>
      <c r="H22" s="125"/>
      <c r="I22" s="165">
        <f t="shared" ref="I22:I26" si="6">SUM(O22:T22)</f>
        <v>88660467</v>
      </c>
      <c r="J22" s="125"/>
      <c r="K22" s="125"/>
      <c r="L22" s="125"/>
      <c r="M22" s="125"/>
      <c r="N22" s="125"/>
      <c r="O22" s="125">
        <v>33310762</v>
      </c>
      <c r="P22" s="140">
        <v>4406225</v>
      </c>
      <c r="Q22" s="125">
        <v>5310506</v>
      </c>
      <c r="R22" s="125">
        <f>34592777+1</f>
        <v>34592778</v>
      </c>
      <c r="S22" s="125">
        <v>6093447</v>
      </c>
      <c r="T22" s="125">
        <v>4946749</v>
      </c>
      <c r="U22" s="125"/>
      <c r="V22" s="32"/>
      <c r="W22" s="32"/>
    </row>
    <row r="23" spans="1:23" ht="13.5" customHeight="1" x14ac:dyDescent="0.25">
      <c r="A23" s="50"/>
      <c r="B23" s="51">
        <v>10</v>
      </c>
      <c r="C23" s="178" t="s">
        <v>37</v>
      </c>
      <c r="D23" s="179"/>
      <c r="E23" s="179"/>
      <c r="F23" s="180"/>
      <c r="G23" s="165">
        <f t="shared" si="5"/>
        <v>35551568</v>
      </c>
      <c r="H23" s="125"/>
      <c r="I23" s="165">
        <f t="shared" si="6"/>
        <v>35551568</v>
      </c>
      <c r="J23" s="125"/>
      <c r="K23" s="125"/>
      <c r="L23" s="125"/>
      <c r="M23" s="125"/>
      <c r="N23" s="125"/>
      <c r="O23" s="125">
        <v>6637714</v>
      </c>
      <c r="P23" s="140">
        <v>3854342</v>
      </c>
      <c r="Q23" s="125">
        <v>2266217</v>
      </c>
      <c r="R23" s="125">
        <f>18852394+2</f>
        <v>18852396</v>
      </c>
      <c r="S23" s="125">
        <v>1861153</v>
      </c>
      <c r="T23" s="125">
        <v>2079746</v>
      </c>
      <c r="U23" s="125"/>
      <c r="V23" s="32"/>
      <c r="W23" s="32"/>
    </row>
    <row r="24" spans="1:23" ht="13.5" customHeight="1" x14ac:dyDescent="0.25">
      <c r="A24" s="26"/>
      <c r="B24" s="33">
        <v>11</v>
      </c>
      <c r="C24" s="178" t="s">
        <v>38</v>
      </c>
      <c r="D24" s="179"/>
      <c r="E24" s="179"/>
      <c r="F24" s="180"/>
      <c r="G24" s="165">
        <f t="shared" si="5"/>
        <v>0</v>
      </c>
      <c r="H24" s="126"/>
      <c r="I24" s="165">
        <f t="shared" si="6"/>
        <v>0</v>
      </c>
      <c r="J24" s="126"/>
      <c r="K24" s="126"/>
      <c r="L24" s="126"/>
      <c r="M24" s="126"/>
      <c r="N24" s="126"/>
      <c r="O24" s="126"/>
      <c r="P24" s="159"/>
      <c r="Q24" s="126"/>
      <c r="R24" s="126"/>
      <c r="S24" s="126"/>
      <c r="T24" s="126"/>
      <c r="U24" s="126"/>
      <c r="V24" s="34"/>
      <c r="W24" s="34"/>
    </row>
    <row r="25" spans="1:23" ht="13.5" customHeight="1" x14ac:dyDescent="0.25">
      <c r="A25" s="26"/>
      <c r="B25" s="33">
        <v>12</v>
      </c>
      <c r="C25" s="178" t="s">
        <v>39</v>
      </c>
      <c r="D25" s="179"/>
      <c r="E25" s="179"/>
      <c r="F25" s="180"/>
      <c r="G25" s="165">
        <f t="shared" si="5"/>
        <v>14787459</v>
      </c>
      <c r="H25" s="126"/>
      <c r="I25" s="165">
        <f t="shared" si="6"/>
        <v>14787459</v>
      </c>
      <c r="J25" s="126"/>
      <c r="K25" s="126"/>
      <c r="L25" s="126"/>
      <c r="M25" s="126"/>
      <c r="N25" s="126"/>
      <c r="O25" s="126">
        <v>1675482</v>
      </c>
      <c r="P25" s="159">
        <v>1002513</v>
      </c>
      <c r="Q25" s="126">
        <v>559471</v>
      </c>
      <c r="R25" s="126">
        <f>10646986-1</f>
        <v>10646985</v>
      </c>
      <c r="S25" s="126">
        <v>138111</v>
      </c>
      <c r="T25" s="126">
        <v>764897</v>
      </c>
      <c r="U25" s="126"/>
      <c r="V25" s="34"/>
      <c r="W25" s="34"/>
    </row>
    <row r="26" spans="1:23" ht="13.5" customHeight="1" x14ac:dyDescent="0.25">
      <c r="A26" s="26"/>
      <c r="B26" s="33">
        <v>13</v>
      </c>
      <c r="C26" s="178" t="s">
        <v>40</v>
      </c>
      <c r="D26" s="179"/>
      <c r="E26" s="179"/>
      <c r="F26" s="180"/>
      <c r="G26" s="165">
        <f t="shared" si="5"/>
        <v>41852625</v>
      </c>
      <c r="H26" s="126"/>
      <c r="I26" s="165">
        <f t="shared" si="6"/>
        <v>41852625</v>
      </c>
      <c r="J26" s="126"/>
      <c r="K26" s="126"/>
      <c r="L26" s="126"/>
      <c r="M26" s="126"/>
      <c r="N26" s="126"/>
      <c r="O26" s="126">
        <v>763568</v>
      </c>
      <c r="P26" s="159">
        <v>5915156</v>
      </c>
      <c r="Q26" s="126">
        <v>617948</v>
      </c>
      <c r="R26" s="126">
        <f>30156785-1</f>
        <v>30156784</v>
      </c>
      <c r="S26" s="126">
        <v>243742</v>
      </c>
      <c r="T26" s="126">
        <v>4155427</v>
      </c>
      <c r="U26" s="126"/>
      <c r="V26" s="34"/>
      <c r="W26" s="34"/>
    </row>
    <row r="27" spans="1:23" ht="13.5" customHeight="1" x14ac:dyDescent="0.25">
      <c r="A27" s="26"/>
      <c r="B27" s="33">
        <v>14</v>
      </c>
      <c r="C27" s="206" t="s">
        <v>41</v>
      </c>
      <c r="D27" s="179"/>
      <c r="E27" s="179"/>
      <c r="F27" s="180"/>
      <c r="G27" s="127">
        <f>G90</f>
        <v>48354392</v>
      </c>
      <c r="H27" s="127" t="str">
        <f t="shared" ref="H27:W27" si="7">H90</f>
        <v>NR</v>
      </c>
      <c r="I27" s="127">
        <f t="shared" si="7"/>
        <v>48354392</v>
      </c>
      <c r="J27" s="127" t="str">
        <f t="shared" si="7"/>
        <v>NR</v>
      </c>
      <c r="K27" s="127" t="str">
        <f t="shared" si="7"/>
        <v>NR</v>
      </c>
      <c r="L27" s="127" t="str">
        <f t="shared" si="7"/>
        <v>NR</v>
      </c>
      <c r="M27" s="127" t="str">
        <f t="shared" si="7"/>
        <v>NR</v>
      </c>
      <c r="N27" s="127" t="str">
        <f t="shared" si="7"/>
        <v>NR</v>
      </c>
      <c r="O27" s="127">
        <f t="shared" si="7"/>
        <v>2019087</v>
      </c>
      <c r="P27" s="127">
        <f t="shared" si="7"/>
        <v>5669976</v>
      </c>
      <c r="Q27" s="127">
        <f t="shared" si="7"/>
        <v>3020539</v>
      </c>
      <c r="R27" s="127">
        <f>R90</f>
        <v>35796783</v>
      </c>
      <c r="S27" s="127">
        <f t="shared" si="7"/>
        <v>587299</v>
      </c>
      <c r="T27" s="127">
        <f t="shared" si="7"/>
        <v>1260708</v>
      </c>
      <c r="U27" s="127" t="str">
        <f t="shared" si="7"/>
        <v>NR</v>
      </c>
      <c r="V27" s="38" t="str">
        <f t="shared" si="7"/>
        <v>NR</v>
      </c>
      <c r="W27" s="38" t="str">
        <f t="shared" si="7"/>
        <v>NR</v>
      </c>
    </row>
    <row r="28" spans="1:23" ht="13.5" customHeight="1" thickBot="1" x14ac:dyDescent="0.3">
      <c r="A28" s="26"/>
      <c r="B28" s="52">
        <v>15</v>
      </c>
      <c r="C28" s="181" t="s">
        <v>42</v>
      </c>
      <c r="D28" s="182"/>
      <c r="E28" s="182"/>
      <c r="F28" s="183"/>
      <c r="G28" s="165">
        <f t="shared" ref="G28" si="8">+I28</f>
        <v>-431140</v>
      </c>
      <c r="H28" s="131"/>
      <c r="I28" s="165">
        <f t="shared" ref="I28" si="9">SUM(O28:T28)</f>
        <v>-431140</v>
      </c>
      <c r="J28" s="131"/>
      <c r="K28" s="131"/>
      <c r="L28" s="131"/>
      <c r="M28" s="131"/>
      <c r="N28" s="131"/>
      <c r="O28" s="131"/>
      <c r="P28" s="162">
        <v>-29154</v>
      </c>
      <c r="Q28" s="131"/>
      <c r="R28" s="131">
        <v>-355770</v>
      </c>
      <c r="S28" s="131">
        <v>-13121</v>
      </c>
      <c r="T28" s="131">
        <v>-33095</v>
      </c>
      <c r="U28" s="131"/>
      <c r="V28" s="53"/>
      <c r="W28" s="53"/>
    </row>
    <row r="29" spans="1:23" ht="13.5" customHeight="1" thickTop="1" thickBot="1" x14ac:dyDescent="0.3">
      <c r="A29" s="26"/>
      <c r="B29" s="39">
        <v>16</v>
      </c>
      <c r="C29" s="184" t="s">
        <v>43</v>
      </c>
      <c r="D29" s="185"/>
      <c r="E29" s="185"/>
      <c r="F29" s="186"/>
      <c r="G29" s="128">
        <f>IF(COUNT(G22:G28)&gt;0,SUM(G22:G28),"NR")</f>
        <v>228775371</v>
      </c>
      <c r="H29" s="128" t="str">
        <f t="shared" ref="H29:W29" si="10">IF(COUNT(H22:H28)&gt;0,SUM(H22:H28),"NR")</f>
        <v>NR</v>
      </c>
      <c r="I29" s="128">
        <f t="shared" si="10"/>
        <v>228775371</v>
      </c>
      <c r="J29" s="128" t="str">
        <f t="shared" si="10"/>
        <v>NR</v>
      </c>
      <c r="K29" s="128" t="str">
        <f t="shared" si="10"/>
        <v>NR</v>
      </c>
      <c r="L29" s="128" t="str">
        <f t="shared" si="10"/>
        <v>NR</v>
      </c>
      <c r="M29" s="128" t="str">
        <f t="shared" si="10"/>
        <v>NR</v>
      </c>
      <c r="N29" s="128" t="str">
        <f t="shared" si="10"/>
        <v>NR</v>
      </c>
      <c r="O29" s="128">
        <f t="shared" si="10"/>
        <v>44406613</v>
      </c>
      <c r="P29" s="128">
        <f t="shared" si="10"/>
        <v>20819058</v>
      </c>
      <c r="Q29" s="128">
        <f t="shared" si="10"/>
        <v>11774681</v>
      </c>
      <c r="R29" s="128">
        <f>IF(COUNT(R22:R28)&gt;0,SUM(R22:R28),"NR")</f>
        <v>129689956</v>
      </c>
      <c r="S29" s="128">
        <f t="shared" si="10"/>
        <v>8910631</v>
      </c>
      <c r="T29" s="128">
        <f t="shared" si="10"/>
        <v>13174432</v>
      </c>
      <c r="U29" s="128" t="str">
        <f t="shared" si="10"/>
        <v>NR</v>
      </c>
      <c r="V29" s="40" t="str">
        <f t="shared" si="10"/>
        <v>NR</v>
      </c>
      <c r="W29" s="40" t="str">
        <f t="shared" si="10"/>
        <v>NR</v>
      </c>
    </row>
    <row r="30" spans="1:23" ht="13.5" customHeight="1" thickTop="1" x14ac:dyDescent="0.25">
      <c r="A30" s="26"/>
      <c r="B30" s="54"/>
      <c r="C30" s="55"/>
      <c r="D30" s="44"/>
      <c r="E30" s="44"/>
      <c r="F30" s="44"/>
      <c r="G30" s="123"/>
      <c r="H30" s="123"/>
      <c r="I30" s="123"/>
      <c r="J30" s="123"/>
      <c r="K30" s="123"/>
      <c r="L30" s="123"/>
      <c r="M30" s="123"/>
      <c r="N30" s="123"/>
      <c r="O30" s="123"/>
      <c r="P30" s="157"/>
      <c r="Q30" s="123"/>
      <c r="R30" s="123"/>
      <c r="S30" s="123"/>
      <c r="T30" s="123"/>
      <c r="U30" s="123"/>
      <c r="V30" s="19"/>
      <c r="W30" s="19"/>
    </row>
    <row r="31" spans="1:23" ht="13.5" customHeight="1" x14ac:dyDescent="0.25">
      <c r="A31" s="26"/>
      <c r="B31" s="56"/>
      <c r="C31" s="57"/>
      <c r="D31" s="44"/>
      <c r="E31" s="44"/>
      <c r="F31" s="44"/>
      <c r="G31" s="123"/>
      <c r="H31" s="123"/>
      <c r="I31" s="123"/>
      <c r="J31" s="123"/>
      <c r="K31" s="123"/>
      <c r="L31" s="123"/>
      <c r="M31" s="123"/>
      <c r="N31" s="123"/>
      <c r="O31" s="123"/>
      <c r="P31" s="157"/>
      <c r="Q31" s="123"/>
      <c r="R31" s="123"/>
      <c r="S31" s="123"/>
      <c r="T31" s="123"/>
      <c r="U31" s="123"/>
      <c r="V31" s="19"/>
      <c r="W31" s="19"/>
    </row>
    <row r="32" spans="1:23" ht="13.5" customHeight="1" x14ac:dyDescent="0.25">
      <c r="A32" s="58" t="s">
        <v>44</v>
      </c>
      <c r="B32" s="48"/>
      <c r="C32" s="49"/>
      <c r="D32" s="44"/>
      <c r="E32" s="44"/>
      <c r="F32" s="44"/>
      <c r="G32" s="123"/>
      <c r="H32" s="123"/>
      <c r="I32" s="123"/>
      <c r="J32" s="123"/>
      <c r="K32" s="123"/>
      <c r="L32" s="123"/>
      <c r="M32" s="123"/>
      <c r="N32" s="123"/>
      <c r="O32" s="123"/>
      <c r="P32" s="157"/>
      <c r="Q32" s="123"/>
      <c r="R32" s="123"/>
      <c r="S32" s="123"/>
      <c r="T32" s="123"/>
      <c r="U32" s="123"/>
      <c r="V32" s="19"/>
      <c r="W32" s="19"/>
    </row>
    <row r="33" spans="1:24" ht="13.5" customHeight="1" x14ac:dyDescent="0.25">
      <c r="A33" s="59"/>
      <c r="B33" s="31">
        <v>17</v>
      </c>
      <c r="C33" s="187" t="s">
        <v>45</v>
      </c>
      <c r="D33" s="187"/>
      <c r="E33" s="187"/>
      <c r="F33" s="188"/>
      <c r="G33" s="165">
        <f t="shared" ref="G33" si="11">+I33</f>
        <v>2340154</v>
      </c>
      <c r="H33" s="126"/>
      <c r="I33" s="165">
        <f t="shared" ref="I33" si="12">SUM(O33:T33)</f>
        <v>2340154</v>
      </c>
      <c r="J33" s="126"/>
      <c r="K33" s="126"/>
      <c r="L33" s="126"/>
      <c r="M33" s="126"/>
      <c r="N33" s="126"/>
      <c r="O33" s="126">
        <v>304137</v>
      </c>
      <c r="P33" s="159">
        <v>31536</v>
      </c>
      <c r="Q33" s="126">
        <v>-12086</v>
      </c>
      <c r="R33" s="126">
        <f>1872737+1</f>
        <v>1872738</v>
      </c>
      <c r="S33" s="126"/>
      <c r="T33" s="126">
        <v>143829</v>
      </c>
      <c r="U33" s="126"/>
      <c r="V33" s="34"/>
      <c r="W33" s="34"/>
    </row>
    <row r="34" spans="1:24" ht="13.5" customHeight="1" x14ac:dyDescent="0.25">
      <c r="A34" s="14"/>
      <c r="B34" s="37">
        <v>18</v>
      </c>
      <c r="C34" s="179" t="s">
        <v>46</v>
      </c>
      <c r="D34" s="179"/>
      <c r="E34" s="179"/>
      <c r="F34" s="180"/>
      <c r="G34" s="127">
        <f>IF(COUNT(G29,G33)&gt;0,SUM(G29)-SUM(G33),"NR")</f>
        <v>226435217</v>
      </c>
      <c r="H34" s="127" t="str">
        <f t="shared" ref="H34:V34" si="13">IF(COUNT(H29,H33)&gt;0,SUM(H29)-SUM(H33),"NR")</f>
        <v>NR</v>
      </c>
      <c r="I34" s="127">
        <f t="shared" si="13"/>
        <v>226435217</v>
      </c>
      <c r="J34" s="127" t="str">
        <f t="shared" si="13"/>
        <v>NR</v>
      </c>
      <c r="K34" s="127" t="str">
        <f t="shared" si="13"/>
        <v>NR</v>
      </c>
      <c r="L34" s="127" t="str">
        <f t="shared" si="13"/>
        <v>NR</v>
      </c>
      <c r="M34" s="127" t="str">
        <f t="shared" si="13"/>
        <v>NR</v>
      </c>
      <c r="N34" s="127" t="str">
        <f t="shared" si="13"/>
        <v>NR</v>
      </c>
      <c r="O34" s="127">
        <f t="shared" si="13"/>
        <v>44102476</v>
      </c>
      <c r="P34" s="127">
        <f t="shared" si="13"/>
        <v>20787522</v>
      </c>
      <c r="Q34" s="127">
        <f t="shared" si="13"/>
        <v>11786767</v>
      </c>
      <c r="R34" s="127">
        <f>IF(COUNT(R29,R33)&gt;0,SUM(R29)-SUM(R33),"NR")</f>
        <v>127817218</v>
      </c>
      <c r="S34" s="127">
        <f t="shared" si="13"/>
        <v>8910631</v>
      </c>
      <c r="T34" s="127">
        <f t="shared" si="13"/>
        <v>13030603</v>
      </c>
      <c r="U34" s="127" t="str">
        <f t="shared" si="13"/>
        <v>NR</v>
      </c>
      <c r="V34" s="38" t="str">
        <f t="shared" si="13"/>
        <v>NR</v>
      </c>
      <c r="W34" s="38" t="str">
        <f>IF(COUNT(W29,W33)&gt;0,SUM(W29,-W33),"NR")</f>
        <v>NR</v>
      </c>
      <c r="X34" s="60"/>
    </row>
    <row r="35" spans="1:24" ht="13.5" customHeight="1" x14ac:dyDescent="0.25">
      <c r="A35" s="14"/>
      <c r="B35" s="37">
        <v>19</v>
      </c>
      <c r="C35" s="179" t="s">
        <v>47</v>
      </c>
      <c r="D35" s="179"/>
      <c r="E35" s="179"/>
      <c r="F35" s="180"/>
      <c r="G35" s="165">
        <f t="shared" ref="G35:G39" si="14">+I35</f>
        <v>0</v>
      </c>
      <c r="H35" s="126"/>
      <c r="I35" s="165">
        <f t="shared" ref="I35:I39" si="15">SUM(O35:T35)</f>
        <v>0</v>
      </c>
      <c r="J35" s="126"/>
      <c r="K35" s="126"/>
      <c r="L35" s="126"/>
      <c r="M35" s="126"/>
      <c r="N35" s="126"/>
      <c r="O35" s="126"/>
      <c r="P35" s="159"/>
      <c r="Q35" s="126"/>
      <c r="R35" s="126"/>
      <c r="S35" s="126"/>
      <c r="T35" s="126"/>
      <c r="U35" s="126"/>
      <c r="V35" s="61"/>
      <c r="W35" s="61"/>
      <c r="X35" s="60"/>
    </row>
    <row r="36" spans="1:24" ht="13.5" customHeight="1" x14ac:dyDescent="0.25">
      <c r="A36" s="14"/>
      <c r="B36" s="37">
        <v>20</v>
      </c>
      <c r="C36" s="179" t="s">
        <v>48</v>
      </c>
      <c r="D36" s="179"/>
      <c r="E36" s="179"/>
      <c r="F36" s="180"/>
      <c r="G36" s="165">
        <f t="shared" si="14"/>
        <v>6804154</v>
      </c>
      <c r="H36" s="126"/>
      <c r="I36" s="165">
        <f t="shared" si="15"/>
        <v>6804154</v>
      </c>
      <c r="J36" s="126"/>
      <c r="K36" s="126"/>
      <c r="L36" s="126"/>
      <c r="M36" s="126"/>
      <c r="N36" s="126"/>
      <c r="O36" s="126">
        <v>600483</v>
      </c>
      <c r="P36" s="159">
        <f>214803+196980</f>
        <v>411783</v>
      </c>
      <c r="Q36" s="126">
        <v>173442</v>
      </c>
      <c r="R36" s="126">
        <v>4925869</v>
      </c>
      <c r="S36" s="126">
        <v>227523</v>
      </c>
      <c r="T36" s="126">
        <v>465054</v>
      </c>
      <c r="U36" s="126"/>
      <c r="V36" s="34"/>
      <c r="W36" s="34"/>
    </row>
    <row r="37" spans="1:24" ht="13.5" customHeight="1" x14ac:dyDescent="0.25">
      <c r="A37" s="14"/>
      <c r="B37" s="37">
        <v>21</v>
      </c>
      <c r="C37" s="179" t="s">
        <v>49</v>
      </c>
      <c r="D37" s="179"/>
      <c r="E37" s="179"/>
      <c r="F37" s="180"/>
      <c r="G37" s="165">
        <f t="shared" si="14"/>
        <v>14011859</v>
      </c>
      <c r="H37" s="126"/>
      <c r="I37" s="165">
        <f t="shared" si="15"/>
        <v>14011859</v>
      </c>
      <c r="J37" s="126"/>
      <c r="K37" s="126"/>
      <c r="L37" s="126"/>
      <c r="M37" s="126"/>
      <c r="N37" s="126"/>
      <c r="O37" s="126">
        <v>2705717</v>
      </c>
      <c r="P37" s="126">
        <f>831704+371288</f>
        <v>1202992</v>
      </c>
      <c r="Q37" s="126">
        <v>669289</v>
      </c>
      <c r="R37" s="126">
        <f>7996836+1</f>
        <v>7996837</v>
      </c>
      <c r="S37" s="126">
        <v>641291</v>
      </c>
      <c r="T37" s="126">
        <v>795733</v>
      </c>
      <c r="U37" s="126"/>
      <c r="V37" s="34"/>
      <c r="W37" s="34"/>
    </row>
    <row r="38" spans="1:24" ht="13.5" customHeight="1" x14ac:dyDescent="0.25">
      <c r="A38" s="14"/>
      <c r="B38" s="62">
        <v>22</v>
      </c>
      <c r="C38" s="204" t="s">
        <v>50</v>
      </c>
      <c r="D38" s="204"/>
      <c r="E38" s="204"/>
      <c r="F38" s="205"/>
      <c r="G38" s="165">
        <f t="shared" si="14"/>
        <v>0</v>
      </c>
      <c r="H38" s="214"/>
      <c r="I38" s="165">
        <f t="shared" si="15"/>
        <v>0</v>
      </c>
      <c r="J38" s="214"/>
      <c r="K38" s="214"/>
      <c r="L38" s="214"/>
      <c r="M38" s="131"/>
      <c r="N38" s="131"/>
      <c r="O38" s="214"/>
      <c r="P38" s="214"/>
      <c r="Q38" s="214"/>
      <c r="R38" s="214"/>
      <c r="S38" s="131"/>
      <c r="T38" s="214"/>
      <c r="U38" s="214"/>
      <c r="V38" s="210"/>
      <c r="W38" s="210"/>
    </row>
    <row r="39" spans="1:24" ht="13.5" customHeight="1" x14ac:dyDescent="0.25">
      <c r="A39" s="14"/>
      <c r="B39" s="31"/>
      <c r="C39" s="29" t="s">
        <v>25</v>
      </c>
      <c r="D39" s="30"/>
      <c r="E39" s="212" t="s">
        <v>51</v>
      </c>
      <c r="F39" s="213"/>
      <c r="G39" s="165">
        <f t="shared" si="14"/>
        <v>0</v>
      </c>
      <c r="H39" s="215"/>
      <c r="I39" s="165">
        <f t="shared" si="15"/>
        <v>0</v>
      </c>
      <c r="J39" s="215"/>
      <c r="K39" s="215"/>
      <c r="L39" s="215"/>
      <c r="M39" s="125"/>
      <c r="N39" s="125"/>
      <c r="O39" s="215"/>
      <c r="P39" s="215"/>
      <c r="Q39" s="215"/>
      <c r="R39" s="215"/>
      <c r="S39" s="125"/>
      <c r="T39" s="215"/>
      <c r="U39" s="215"/>
      <c r="V39" s="211"/>
      <c r="W39" s="211"/>
    </row>
    <row r="40" spans="1:24" ht="13.5" customHeight="1" x14ac:dyDescent="0.25">
      <c r="A40" s="50"/>
      <c r="B40" s="51">
        <v>23</v>
      </c>
      <c r="C40" s="178" t="s">
        <v>52</v>
      </c>
      <c r="D40" s="179"/>
      <c r="E40" s="179"/>
      <c r="F40" s="180"/>
      <c r="G40" s="127">
        <f>IF(COUNT(G34:G39)&gt;0,SUM(G34:G39),"NR")</f>
        <v>247251230</v>
      </c>
      <c r="H40" s="127" t="str">
        <f t="shared" ref="H40:W40" si="16">IF(COUNT(H34:H39)&gt;0,SUM(H34:H39),"NR")</f>
        <v>NR</v>
      </c>
      <c r="I40" s="127">
        <f t="shared" si="16"/>
        <v>247251230</v>
      </c>
      <c r="J40" s="127" t="str">
        <f t="shared" si="16"/>
        <v>NR</v>
      </c>
      <c r="K40" s="127" t="str">
        <f t="shared" si="16"/>
        <v>NR</v>
      </c>
      <c r="L40" s="127" t="str">
        <f t="shared" si="16"/>
        <v>NR</v>
      </c>
      <c r="M40" s="127" t="str">
        <f t="shared" si="16"/>
        <v>NR</v>
      </c>
      <c r="N40" s="127" t="str">
        <f t="shared" si="16"/>
        <v>NR</v>
      </c>
      <c r="O40" s="127">
        <f t="shared" si="16"/>
        <v>47408676</v>
      </c>
      <c r="P40" s="127">
        <f t="shared" si="16"/>
        <v>22402297</v>
      </c>
      <c r="Q40" s="127">
        <f t="shared" si="16"/>
        <v>12629498</v>
      </c>
      <c r="R40" s="127">
        <f>IF(COUNT(R34:R39)&gt;0,SUM(R34:R39),"NR")</f>
        <v>140739924</v>
      </c>
      <c r="S40" s="127">
        <f>IF(COUNT(S34:S39)&gt;0,SUM(S34:S39),"NR")</f>
        <v>9779445</v>
      </c>
      <c r="T40" s="127">
        <f t="shared" si="16"/>
        <v>14291390</v>
      </c>
      <c r="U40" s="127" t="str">
        <f t="shared" si="16"/>
        <v>NR</v>
      </c>
      <c r="V40" s="38" t="str">
        <f t="shared" si="16"/>
        <v>NR</v>
      </c>
      <c r="W40" s="38" t="str">
        <f t="shared" si="16"/>
        <v>NR</v>
      </c>
    </row>
    <row r="41" spans="1:24" ht="13.5" customHeight="1" x14ac:dyDescent="0.25">
      <c r="A41" s="26"/>
      <c r="B41" s="33">
        <v>24</v>
      </c>
      <c r="C41" s="178" t="s">
        <v>53</v>
      </c>
      <c r="D41" s="179"/>
      <c r="E41" s="179"/>
      <c r="F41" s="180"/>
      <c r="G41" s="127">
        <f t="shared" ref="G41:W41" si="17">IF(COUNT(G18,G40)&gt;0,SUM(G18)-SUM(G40),"NR")</f>
        <v>23382168</v>
      </c>
      <c r="H41" s="127" t="str">
        <f t="shared" si="17"/>
        <v>NR</v>
      </c>
      <c r="I41" s="127">
        <f t="shared" si="17"/>
        <v>23382168</v>
      </c>
      <c r="J41" s="127" t="str">
        <f t="shared" si="17"/>
        <v>NR</v>
      </c>
      <c r="K41" s="127" t="str">
        <f t="shared" si="17"/>
        <v>NR</v>
      </c>
      <c r="L41" s="127" t="str">
        <f t="shared" si="17"/>
        <v>NR</v>
      </c>
      <c r="M41" s="127" t="str">
        <f>IF(COUNT(M18,M40)&gt;0,SUM(M18)-SUM(M40),"NR")</f>
        <v>NR</v>
      </c>
      <c r="N41" s="127" t="str">
        <f>IF(COUNT(N18,N40)&gt;0,SUM(N18)-SUM(N40),"NR")</f>
        <v>NR</v>
      </c>
      <c r="O41" s="127">
        <f t="shared" si="17"/>
        <v>5954356</v>
      </c>
      <c r="P41" s="127">
        <f t="shared" si="17"/>
        <v>2220844</v>
      </c>
      <c r="Q41" s="127">
        <f t="shared" si="17"/>
        <v>-1505190</v>
      </c>
      <c r="R41" s="127">
        <f>IF(COUNT(R18,R40)&gt;0,SUM(R18)-SUM(R40),"NR")</f>
        <v>12276028</v>
      </c>
      <c r="S41" s="127">
        <f>IF(COUNT(S18,S40)&gt;0,SUM(S18)-SUM(S40),"NR")</f>
        <v>3328171</v>
      </c>
      <c r="T41" s="127">
        <f t="shared" si="17"/>
        <v>1107959</v>
      </c>
      <c r="U41" s="127" t="str">
        <f t="shared" si="17"/>
        <v>NR</v>
      </c>
      <c r="V41" s="38" t="str">
        <f t="shared" si="17"/>
        <v>NR</v>
      </c>
      <c r="W41" s="38" t="str">
        <f t="shared" si="17"/>
        <v>NR</v>
      </c>
    </row>
    <row r="42" spans="1:24" ht="13.5" customHeight="1" x14ac:dyDescent="0.25">
      <c r="A42" s="26"/>
      <c r="B42" s="33">
        <v>25</v>
      </c>
      <c r="C42" s="178" t="s">
        <v>54</v>
      </c>
      <c r="D42" s="179"/>
      <c r="E42" s="179"/>
      <c r="F42" s="180"/>
      <c r="G42" s="165">
        <f t="shared" ref="G42:G43" si="18">+I42</f>
        <v>3913253</v>
      </c>
      <c r="H42" s="126"/>
      <c r="I42" s="165">
        <f t="shared" ref="I42:I43" si="19">SUM(O42:T42)</f>
        <v>3913253</v>
      </c>
      <c r="J42" s="126"/>
      <c r="K42" s="126"/>
      <c r="L42" s="126"/>
      <c r="M42" s="126"/>
      <c r="N42" s="126"/>
      <c r="O42" s="126">
        <v>1009596</v>
      </c>
      <c r="P42" s="159">
        <f>552825+293062</f>
        <v>845887</v>
      </c>
      <c r="Q42" s="126"/>
      <c r="R42" s="126">
        <v>1370566</v>
      </c>
      <c r="S42" s="126">
        <v>687204</v>
      </c>
      <c r="T42" s="126"/>
      <c r="U42" s="126"/>
      <c r="V42" s="34"/>
      <c r="W42" s="34"/>
    </row>
    <row r="43" spans="1:24" ht="13.5" customHeight="1" x14ac:dyDescent="0.25">
      <c r="A43" s="26"/>
      <c r="B43" s="33">
        <v>26</v>
      </c>
      <c r="C43" s="178" t="s">
        <v>107</v>
      </c>
      <c r="D43" s="179"/>
      <c r="E43" s="179"/>
      <c r="F43" s="180"/>
      <c r="G43" s="165">
        <f t="shared" si="18"/>
        <v>0</v>
      </c>
      <c r="H43" s="126"/>
      <c r="I43" s="165">
        <f t="shared" si="19"/>
        <v>0</v>
      </c>
      <c r="J43" s="126"/>
      <c r="K43" s="126"/>
      <c r="L43" s="126"/>
      <c r="M43" s="126"/>
      <c r="N43" s="126"/>
      <c r="O43" s="126"/>
      <c r="P43" s="159"/>
      <c r="Q43" s="126"/>
      <c r="R43" s="126"/>
      <c r="S43" s="126"/>
      <c r="T43" s="126"/>
      <c r="U43" s="126"/>
      <c r="V43" s="34"/>
      <c r="W43" s="34"/>
    </row>
    <row r="44" spans="1:24" ht="13.5" customHeight="1" x14ac:dyDescent="0.25">
      <c r="A44" s="26"/>
      <c r="B44" s="33">
        <v>27</v>
      </c>
      <c r="C44" s="178" t="s">
        <v>55</v>
      </c>
      <c r="D44" s="179"/>
      <c r="E44" s="179"/>
      <c r="F44" s="180"/>
      <c r="G44" s="127">
        <f>IF(COUNT(G42:G43)&gt;0,SUM(G42:G43),"NR")</f>
        <v>3913253</v>
      </c>
      <c r="H44" s="127" t="str">
        <f t="shared" ref="H44:W44" si="20">IF(COUNT(H42:H43)&gt;0,SUM(H42:H43),"NR")</f>
        <v>NR</v>
      </c>
      <c r="I44" s="127">
        <f t="shared" si="20"/>
        <v>3913253</v>
      </c>
      <c r="J44" s="127" t="str">
        <f t="shared" si="20"/>
        <v>NR</v>
      </c>
      <c r="K44" s="127" t="str">
        <f t="shared" si="20"/>
        <v>NR</v>
      </c>
      <c r="L44" s="127" t="str">
        <f t="shared" si="20"/>
        <v>NR</v>
      </c>
      <c r="M44" s="127" t="str">
        <f t="shared" si="20"/>
        <v>NR</v>
      </c>
      <c r="N44" s="127" t="str">
        <f t="shared" si="20"/>
        <v>NR</v>
      </c>
      <c r="O44" s="127">
        <f t="shared" si="20"/>
        <v>1009596</v>
      </c>
      <c r="P44" s="127">
        <f t="shared" si="20"/>
        <v>845887</v>
      </c>
      <c r="Q44" s="127" t="str">
        <f t="shared" si="20"/>
        <v>NR</v>
      </c>
      <c r="R44" s="127">
        <f>IF(COUNT(R42:R43)&gt;0,SUM(R42:R43),"NR")</f>
        <v>1370566</v>
      </c>
      <c r="S44" s="127">
        <f t="shared" si="20"/>
        <v>687204</v>
      </c>
      <c r="T44" s="127" t="str">
        <f t="shared" si="20"/>
        <v>NR</v>
      </c>
      <c r="U44" s="127" t="str">
        <f t="shared" si="20"/>
        <v>NR</v>
      </c>
      <c r="V44" s="38" t="str">
        <f t="shared" si="20"/>
        <v>NR</v>
      </c>
      <c r="W44" s="38" t="str">
        <f t="shared" si="20"/>
        <v>NR</v>
      </c>
    </row>
    <row r="45" spans="1:24" ht="13.5" customHeight="1" x14ac:dyDescent="0.25">
      <c r="A45" s="26"/>
      <c r="B45" s="52">
        <v>28</v>
      </c>
      <c r="C45" s="206" t="s">
        <v>56</v>
      </c>
      <c r="D45" s="179"/>
      <c r="E45" s="179"/>
      <c r="F45" s="180"/>
      <c r="G45" s="165">
        <f t="shared" ref="G45" si="21">+I45</f>
        <v>0</v>
      </c>
      <c r="H45" s="131"/>
      <c r="I45" s="165">
        <f t="shared" ref="I45" si="22">SUM(O45:T45)</f>
        <v>0</v>
      </c>
      <c r="J45" s="131"/>
      <c r="K45" s="131"/>
      <c r="L45" s="131"/>
      <c r="M45" s="131"/>
      <c r="N45" s="131"/>
      <c r="O45" s="131"/>
      <c r="P45" s="162"/>
      <c r="Q45" s="131"/>
      <c r="R45" s="131"/>
      <c r="S45" s="131"/>
      <c r="T45" s="131"/>
      <c r="U45" s="131"/>
      <c r="V45" s="53"/>
      <c r="W45" s="53"/>
    </row>
    <row r="46" spans="1:24" ht="13.5" customHeight="1" x14ac:dyDescent="0.25">
      <c r="A46" s="26"/>
      <c r="B46" s="52">
        <v>29</v>
      </c>
      <c r="C46" s="178" t="s">
        <v>57</v>
      </c>
      <c r="D46" s="179"/>
      <c r="E46" s="179"/>
      <c r="F46" s="180"/>
      <c r="G46" s="132" t="str">
        <f>G109</f>
        <v>NR</v>
      </c>
      <c r="H46" s="132" t="str">
        <f t="shared" ref="H46:W46" si="23">H109</f>
        <v>NR</v>
      </c>
      <c r="I46" s="132" t="str">
        <f t="shared" si="23"/>
        <v>NR</v>
      </c>
      <c r="J46" s="132" t="str">
        <f t="shared" si="23"/>
        <v>NR</v>
      </c>
      <c r="K46" s="132" t="str">
        <f t="shared" si="23"/>
        <v>NR</v>
      </c>
      <c r="L46" s="132" t="str">
        <f t="shared" si="23"/>
        <v>NR</v>
      </c>
      <c r="M46" s="132" t="str">
        <f t="shared" si="23"/>
        <v>NR</v>
      </c>
      <c r="N46" s="132" t="str">
        <f t="shared" si="23"/>
        <v>NR</v>
      </c>
      <c r="O46" s="132" t="str">
        <f t="shared" si="23"/>
        <v>NR</v>
      </c>
      <c r="P46" s="132" t="str">
        <f t="shared" si="23"/>
        <v>NR</v>
      </c>
      <c r="Q46" s="132" t="str">
        <f t="shared" si="23"/>
        <v>NR</v>
      </c>
      <c r="R46" s="132" t="str">
        <f>R109</f>
        <v>NR</v>
      </c>
      <c r="S46" s="132" t="str">
        <f>S109</f>
        <v>NR</v>
      </c>
      <c r="T46" s="132" t="str">
        <f t="shared" si="23"/>
        <v>NR</v>
      </c>
      <c r="U46" s="132" t="str">
        <f t="shared" si="23"/>
        <v>NR</v>
      </c>
      <c r="V46" s="63" t="str">
        <f t="shared" si="23"/>
        <v>NR</v>
      </c>
      <c r="W46" s="63" t="str">
        <f t="shared" si="23"/>
        <v>NR</v>
      </c>
    </row>
    <row r="47" spans="1:24" ht="27" customHeight="1" x14ac:dyDescent="0.25">
      <c r="A47" s="26"/>
      <c r="B47" s="64">
        <v>30</v>
      </c>
      <c r="C47" s="206" t="s">
        <v>58</v>
      </c>
      <c r="D47" s="179"/>
      <c r="E47" s="179"/>
      <c r="F47" s="180"/>
      <c r="G47" s="127">
        <f>IF(COUNT(G41,G44:G46)&gt;0,SUM(G41,G44:G46),"NR")</f>
        <v>27295421</v>
      </c>
      <c r="H47" s="127" t="str">
        <f t="shared" ref="H47:W47" si="24">IF(COUNT(H41,H44:H46)&gt;0,SUM(H41,H44:H46),"NR")</f>
        <v>NR</v>
      </c>
      <c r="I47" s="127">
        <f t="shared" si="24"/>
        <v>27295421</v>
      </c>
      <c r="J47" s="127" t="str">
        <f t="shared" si="24"/>
        <v>NR</v>
      </c>
      <c r="K47" s="127" t="str">
        <f t="shared" si="24"/>
        <v>NR</v>
      </c>
      <c r="L47" s="127" t="str">
        <f t="shared" si="24"/>
        <v>NR</v>
      </c>
      <c r="M47" s="127" t="str">
        <f t="shared" si="24"/>
        <v>NR</v>
      </c>
      <c r="N47" s="127" t="str">
        <f t="shared" si="24"/>
        <v>NR</v>
      </c>
      <c r="O47" s="127">
        <f t="shared" si="24"/>
        <v>6963952</v>
      </c>
      <c r="P47" s="127">
        <f t="shared" si="24"/>
        <v>3066731</v>
      </c>
      <c r="Q47" s="127">
        <f t="shared" si="24"/>
        <v>-1505190</v>
      </c>
      <c r="R47" s="127">
        <f>IF(COUNT(R41,R44:R46)&gt;0,SUM(R41,R44:R46),"NR")</f>
        <v>13646594</v>
      </c>
      <c r="S47" s="127">
        <f>IF(COUNT(S41,S44:S46)&gt;0,SUM(S41,S44:S46),"NR")</f>
        <v>4015375</v>
      </c>
      <c r="T47" s="127">
        <f t="shared" si="24"/>
        <v>1107959</v>
      </c>
      <c r="U47" s="127" t="str">
        <f t="shared" si="24"/>
        <v>NR</v>
      </c>
      <c r="V47" s="38" t="str">
        <f t="shared" si="24"/>
        <v>NR</v>
      </c>
      <c r="W47" s="38" t="str">
        <f t="shared" si="24"/>
        <v>NR</v>
      </c>
    </row>
    <row r="48" spans="1:24" ht="13.5" customHeight="1" thickBot="1" x14ac:dyDescent="0.3">
      <c r="A48" s="14"/>
      <c r="B48" s="65">
        <v>31</v>
      </c>
      <c r="C48" s="181" t="s">
        <v>59</v>
      </c>
      <c r="D48" s="182"/>
      <c r="E48" s="182"/>
      <c r="F48" s="183"/>
      <c r="G48" s="165">
        <f t="shared" ref="G48" si="25">+I48</f>
        <v>0</v>
      </c>
      <c r="H48" s="133"/>
      <c r="I48" s="165">
        <f t="shared" ref="I48" si="26">SUM(O48:T48)</f>
        <v>0</v>
      </c>
      <c r="J48" s="133"/>
      <c r="K48" s="133"/>
      <c r="L48" s="133"/>
      <c r="M48" s="133"/>
      <c r="N48" s="133"/>
      <c r="O48" s="133"/>
      <c r="P48" s="163"/>
      <c r="Q48" s="133"/>
      <c r="R48" s="133"/>
      <c r="S48" s="133"/>
      <c r="T48" s="133"/>
      <c r="U48" s="133"/>
      <c r="V48" s="66"/>
      <c r="W48" s="66"/>
    </row>
    <row r="49" spans="1:24" ht="13.5" customHeight="1" thickTop="1" thickBot="1" x14ac:dyDescent="0.3">
      <c r="A49" s="67"/>
      <c r="B49" s="68">
        <v>32</v>
      </c>
      <c r="C49" s="207" t="s">
        <v>60</v>
      </c>
      <c r="D49" s="208"/>
      <c r="E49" s="208"/>
      <c r="F49" s="209"/>
      <c r="G49" s="134">
        <f>IF(COUNT(G47,G48)&gt;0,SUM(G47,-G48),"NR")</f>
        <v>27295421</v>
      </c>
      <c r="H49" s="134" t="str">
        <f t="shared" ref="H49:W49" si="27">IF(COUNT(H47,H48)&gt;0,SUM(H47,-H48),"NR")</f>
        <v>NR</v>
      </c>
      <c r="I49" s="134">
        <f t="shared" si="27"/>
        <v>27295421</v>
      </c>
      <c r="J49" s="134" t="str">
        <f t="shared" si="27"/>
        <v>NR</v>
      </c>
      <c r="K49" s="134" t="str">
        <f t="shared" si="27"/>
        <v>NR</v>
      </c>
      <c r="L49" s="134" t="str">
        <f t="shared" si="27"/>
        <v>NR</v>
      </c>
      <c r="M49" s="134" t="str">
        <f t="shared" si="27"/>
        <v>NR</v>
      </c>
      <c r="N49" s="134" t="str">
        <f t="shared" si="27"/>
        <v>NR</v>
      </c>
      <c r="O49" s="134">
        <f t="shared" si="27"/>
        <v>6963952</v>
      </c>
      <c r="P49" s="134">
        <f t="shared" si="27"/>
        <v>3066731</v>
      </c>
      <c r="Q49" s="134">
        <f t="shared" si="27"/>
        <v>-1505190</v>
      </c>
      <c r="R49" s="134">
        <f>IF(COUNT(R47,R48)&gt;0,SUM(R47,-R48),"NR")</f>
        <v>13646594</v>
      </c>
      <c r="S49" s="134">
        <f t="shared" si="27"/>
        <v>4015375</v>
      </c>
      <c r="T49" s="134">
        <f t="shared" si="27"/>
        <v>1107959</v>
      </c>
      <c r="U49" s="134" t="str">
        <f t="shared" si="27"/>
        <v>NR</v>
      </c>
      <c r="V49" s="69" t="str">
        <f t="shared" si="27"/>
        <v>NR</v>
      </c>
      <c r="W49" s="69" t="str">
        <f t="shared" si="27"/>
        <v>NR</v>
      </c>
    </row>
    <row r="50" spans="1:24" x14ac:dyDescent="0.25">
      <c r="A50" s="24"/>
      <c r="B50" s="24"/>
      <c r="C50" s="24"/>
      <c r="D50" s="24"/>
      <c r="E50" s="24"/>
      <c r="F50" s="24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70"/>
      <c r="W50" s="70"/>
    </row>
    <row r="51" spans="1:24" x14ac:dyDescent="0.25">
      <c r="A51" s="24"/>
      <c r="B51" s="24"/>
      <c r="C51" s="24"/>
      <c r="D51" s="24"/>
      <c r="E51" s="24"/>
      <c r="F51" s="24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70"/>
      <c r="W51" s="70"/>
    </row>
    <row r="52" spans="1:24" x14ac:dyDescent="0.25">
      <c r="A52" s="24"/>
      <c r="B52" s="24"/>
      <c r="C52" s="24"/>
      <c r="D52" s="24"/>
      <c r="E52" s="24"/>
      <c r="F52" s="24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70"/>
      <c r="W52" s="70"/>
    </row>
    <row r="53" spans="1:24" x14ac:dyDescent="0.25">
      <c r="A53" s="24"/>
      <c r="B53" s="24"/>
      <c r="C53" s="24"/>
      <c r="D53" s="24"/>
      <c r="E53" s="24"/>
      <c r="F53" s="24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70"/>
      <c r="W53" s="70"/>
    </row>
    <row r="54" spans="1:24" x14ac:dyDescent="0.25">
      <c r="A54" s="24"/>
      <c r="B54" s="24"/>
      <c r="C54" s="24"/>
      <c r="D54" s="24"/>
      <c r="E54" s="24"/>
      <c r="F54" s="24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70"/>
      <c r="W54" s="70"/>
    </row>
    <row r="55" spans="1:24" ht="15.75" thickBot="1" x14ac:dyDescent="0.3">
      <c r="A55" s="24"/>
      <c r="B55" s="24"/>
      <c r="C55" s="24"/>
      <c r="D55" s="24"/>
      <c r="E55" s="24"/>
      <c r="F55" s="24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70"/>
      <c r="W55" s="70"/>
    </row>
    <row r="56" spans="1:24" ht="13.5" customHeight="1" thickBot="1" x14ac:dyDescent="0.3">
      <c r="A56" s="71"/>
      <c r="B56" s="72"/>
      <c r="C56" s="72"/>
      <c r="D56" s="72"/>
      <c r="E56" s="72"/>
      <c r="F56" s="73"/>
      <c r="G56" s="136">
        <v>1</v>
      </c>
      <c r="H56" s="137">
        <v>2</v>
      </c>
      <c r="I56" s="137">
        <v>3</v>
      </c>
      <c r="J56" s="137">
        <v>4</v>
      </c>
      <c r="K56" s="137">
        <v>5</v>
      </c>
      <c r="L56" s="137">
        <v>6</v>
      </c>
      <c r="M56" s="136">
        <v>7</v>
      </c>
      <c r="N56" s="137">
        <v>8</v>
      </c>
      <c r="O56" s="137">
        <v>9</v>
      </c>
      <c r="P56" s="137">
        <v>10</v>
      </c>
      <c r="Q56" s="137">
        <v>11</v>
      </c>
      <c r="R56" s="137">
        <v>12</v>
      </c>
      <c r="S56" s="136">
        <v>13</v>
      </c>
      <c r="T56" s="137">
        <v>14</v>
      </c>
      <c r="U56" s="137">
        <v>15</v>
      </c>
      <c r="V56" s="74">
        <v>16</v>
      </c>
      <c r="W56" s="74">
        <v>17</v>
      </c>
    </row>
    <row r="57" spans="1:24" ht="13.5" customHeight="1" thickBot="1" x14ac:dyDescent="0.3">
      <c r="A57" s="75"/>
      <c r="B57" s="76"/>
      <c r="C57" s="77"/>
      <c r="D57" s="78"/>
      <c r="E57" s="78"/>
      <c r="F57" s="79"/>
      <c r="G57" s="199" t="s">
        <v>5</v>
      </c>
      <c r="H57" s="176" t="s">
        <v>6</v>
      </c>
      <c r="I57" s="176" t="s">
        <v>7</v>
      </c>
      <c r="J57" s="176" t="s">
        <v>8</v>
      </c>
      <c r="K57" s="176" t="s">
        <v>9</v>
      </c>
      <c r="L57" s="176" t="s">
        <v>10</v>
      </c>
      <c r="M57" s="120"/>
      <c r="N57" s="120"/>
      <c r="O57" s="176" t="s">
        <v>11</v>
      </c>
      <c r="P57" s="176" t="s">
        <v>12</v>
      </c>
      <c r="Q57" s="176" t="s">
        <v>13</v>
      </c>
      <c r="R57" s="176" t="s">
        <v>14</v>
      </c>
      <c r="S57" s="120"/>
      <c r="T57" s="189" t="s">
        <v>16</v>
      </c>
      <c r="U57" s="176" t="s">
        <v>17</v>
      </c>
      <c r="V57" s="80" t="s">
        <v>18</v>
      </c>
      <c r="W57" s="191" t="s">
        <v>19</v>
      </c>
    </row>
    <row r="58" spans="1:24" ht="39" customHeight="1" thickBot="1" x14ac:dyDescent="0.3">
      <c r="A58" s="81" t="s">
        <v>61</v>
      </c>
      <c r="B58" s="82"/>
      <c r="C58" s="83"/>
      <c r="D58" s="24"/>
      <c r="E58" s="24"/>
      <c r="F58" s="84"/>
      <c r="G58" s="200"/>
      <c r="H58" s="177"/>
      <c r="I58" s="177"/>
      <c r="J58" s="177"/>
      <c r="K58" s="177"/>
      <c r="L58" s="177"/>
      <c r="M58" s="121" t="s">
        <v>20</v>
      </c>
      <c r="N58" s="121" t="s">
        <v>21</v>
      </c>
      <c r="O58" s="177"/>
      <c r="P58" s="177"/>
      <c r="Q58" s="177"/>
      <c r="R58" s="177"/>
      <c r="S58" s="121" t="s">
        <v>15</v>
      </c>
      <c r="T58" s="190"/>
      <c r="U58" s="177"/>
      <c r="V58" s="85" t="str">
        <f>IF(ISBLANK(V8),"",V8)</f>
        <v>Please Specify</v>
      </c>
      <c r="W58" s="192"/>
    </row>
    <row r="59" spans="1:24" ht="13.5" customHeight="1" thickBot="1" x14ac:dyDescent="0.3">
      <c r="A59" s="86" t="s">
        <v>62</v>
      </c>
      <c r="B59" s="82"/>
      <c r="C59" s="83"/>
      <c r="D59" s="24"/>
      <c r="E59" s="24"/>
      <c r="F59" s="84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87"/>
      <c r="W59" s="87"/>
    </row>
    <row r="60" spans="1:24" ht="13.5" customHeight="1" thickBot="1" x14ac:dyDescent="0.3">
      <c r="A60" s="88"/>
      <c r="B60" s="89" t="s">
        <v>63</v>
      </c>
      <c r="C60" s="216" t="s">
        <v>114</v>
      </c>
      <c r="D60" s="217"/>
      <c r="E60" s="217"/>
      <c r="F60" s="218"/>
      <c r="G60" s="165">
        <f t="shared" ref="G60" si="28">+I60</f>
        <v>-576088</v>
      </c>
      <c r="H60" s="125"/>
      <c r="I60" s="165">
        <f t="shared" ref="I60" si="29">SUM(O60:T60)</f>
        <v>-576088</v>
      </c>
      <c r="J60" s="125"/>
      <c r="K60" s="125"/>
      <c r="L60" s="125"/>
      <c r="M60" s="125"/>
      <c r="N60" s="125"/>
      <c r="O60" s="125"/>
      <c r="P60" s="125">
        <v>1133768</v>
      </c>
      <c r="Q60" s="125"/>
      <c r="R60" s="125">
        <f>+-1256541+1</f>
        <v>-1256540</v>
      </c>
      <c r="S60" s="125">
        <v>-453316</v>
      </c>
      <c r="T60" s="125"/>
      <c r="U60" s="125"/>
      <c r="V60" s="32"/>
      <c r="W60" s="32"/>
      <c r="X60" s="8" t="b">
        <f>NOT(ISBLANK(C60))</f>
        <v>1</v>
      </c>
    </row>
    <row r="61" spans="1:24" ht="13.5" customHeight="1" thickBot="1" x14ac:dyDescent="0.3">
      <c r="A61" s="88"/>
      <c r="B61" s="90" t="s">
        <v>64</v>
      </c>
      <c r="C61" s="219"/>
      <c r="D61" s="220"/>
      <c r="E61" s="220"/>
      <c r="F61" s="221"/>
      <c r="G61" s="140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32"/>
      <c r="W61" s="32"/>
    </row>
    <row r="62" spans="1:24" ht="13.5" customHeight="1" thickBot="1" x14ac:dyDescent="0.3">
      <c r="A62" s="88"/>
      <c r="B62" s="91" t="s">
        <v>65</v>
      </c>
      <c r="C62" s="219"/>
      <c r="D62" s="220"/>
      <c r="E62" s="220"/>
      <c r="F62" s="221"/>
      <c r="G62" s="140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32"/>
      <c r="W62" s="32"/>
    </row>
    <row r="63" spans="1:24" ht="13.5" customHeight="1" thickBot="1" x14ac:dyDescent="0.3">
      <c r="A63" s="88"/>
      <c r="B63" s="90" t="s">
        <v>66</v>
      </c>
      <c r="C63" s="219"/>
      <c r="D63" s="220"/>
      <c r="E63" s="220"/>
      <c r="F63" s="221"/>
      <c r="G63" s="140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32"/>
      <c r="W63" s="32"/>
    </row>
    <row r="64" spans="1:24" ht="13.5" customHeight="1" thickBot="1" x14ac:dyDescent="0.3">
      <c r="A64" s="88"/>
      <c r="B64" s="90" t="s">
        <v>67</v>
      </c>
      <c r="C64" s="219"/>
      <c r="D64" s="220"/>
      <c r="E64" s="220"/>
      <c r="F64" s="221"/>
      <c r="G64" s="140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32"/>
      <c r="W64" s="32"/>
    </row>
    <row r="65" spans="1:24" ht="13.5" customHeight="1" thickBot="1" x14ac:dyDescent="0.3">
      <c r="A65" s="88"/>
      <c r="B65" s="91" t="s">
        <v>68</v>
      </c>
      <c r="C65" s="219"/>
      <c r="D65" s="220"/>
      <c r="E65" s="220"/>
      <c r="F65" s="221"/>
      <c r="G65" s="140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32"/>
      <c r="W65" s="32"/>
    </row>
    <row r="66" spans="1:24" ht="13.5" customHeight="1" thickBot="1" x14ac:dyDescent="0.3">
      <c r="A66" s="88"/>
      <c r="B66" s="90" t="s">
        <v>69</v>
      </c>
      <c r="C66" s="219"/>
      <c r="D66" s="220"/>
      <c r="E66" s="220"/>
      <c r="F66" s="221"/>
      <c r="G66" s="140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32"/>
      <c r="W66" s="32"/>
    </row>
    <row r="67" spans="1:24" ht="13.5" customHeight="1" thickBot="1" x14ac:dyDescent="0.3">
      <c r="A67" s="88"/>
      <c r="B67" s="90" t="s">
        <v>70</v>
      </c>
      <c r="C67" s="219"/>
      <c r="D67" s="222"/>
      <c r="E67" s="222"/>
      <c r="F67" s="223"/>
      <c r="G67" s="140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32"/>
      <c r="W67" s="32"/>
      <c r="X67" s="8" t="b">
        <f>NOT(ISBLANK(C67))</f>
        <v>0</v>
      </c>
    </row>
    <row r="68" spans="1:24" ht="13.5" customHeight="1" thickBot="1" x14ac:dyDescent="0.3">
      <c r="A68" s="88"/>
      <c r="B68" s="90" t="s">
        <v>71</v>
      </c>
      <c r="C68" s="219"/>
      <c r="D68" s="222"/>
      <c r="E68" s="222"/>
      <c r="F68" s="223"/>
      <c r="G68" s="140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32"/>
      <c r="W68" s="32"/>
      <c r="X68" s="8" t="b">
        <f>NOT(ISBLANK(C68))</f>
        <v>0</v>
      </c>
    </row>
    <row r="69" spans="1:24" ht="13.5" customHeight="1" thickBot="1" x14ac:dyDescent="0.3">
      <c r="A69" s="88"/>
      <c r="B69" s="92" t="s">
        <v>72</v>
      </c>
      <c r="C69" s="181" t="s">
        <v>73</v>
      </c>
      <c r="D69" s="182"/>
      <c r="E69" s="182"/>
      <c r="F69" s="183"/>
      <c r="G69" s="140"/>
      <c r="H69" s="125"/>
      <c r="I69" s="165">
        <f t="shared" ref="I69" si="30">SUM(O69:T69)</f>
        <v>0</v>
      </c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32"/>
      <c r="W69" s="32"/>
      <c r="X69" s="8" t="b">
        <f>NOT(ISBLANK(C69))</f>
        <v>1</v>
      </c>
    </row>
    <row r="70" spans="1:24" ht="13.5" customHeight="1" thickTop="1" thickBot="1" x14ac:dyDescent="0.3">
      <c r="A70" s="88"/>
      <c r="B70" s="93" t="s">
        <v>74</v>
      </c>
      <c r="C70" s="224" t="s">
        <v>75</v>
      </c>
      <c r="D70" s="225"/>
      <c r="E70" s="225"/>
      <c r="F70" s="226"/>
      <c r="G70" s="141">
        <f t="shared" ref="G70:W70" si="31">IF(COUNT(G60:G69)&gt;0,SUM(G60:G69),"NR")</f>
        <v>-576088</v>
      </c>
      <c r="H70" s="129" t="str">
        <f t="shared" si="31"/>
        <v>NR</v>
      </c>
      <c r="I70" s="129">
        <f t="shared" si="31"/>
        <v>-576088</v>
      </c>
      <c r="J70" s="129" t="str">
        <f t="shared" si="31"/>
        <v>NR</v>
      </c>
      <c r="K70" s="129" t="str">
        <f t="shared" si="31"/>
        <v>NR</v>
      </c>
      <c r="L70" s="129" t="str">
        <f t="shared" si="31"/>
        <v>NR</v>
      </c>
      <c r="M70" s="129" t="str">
        <f t="shared" si="31"/>
        <v>NR</v>
      </c>
      <c r="N70" s="129" t="str">
        <f t="shared" si="31"/>
        <v>NR</v>
      </c>
      <c r="O70" s="129" t="str">
        <f t="shared" si="31"/>
        <v>NR</v>
      </c>
      <c r="P70" s="129">
        <f t="shared" si="31"/>
        <v>1133768</v>
      </c>
      <c r="Q70" s="129" t="str">
        <f t="shared" si="31"/>
        <v>NR</v>
      </c>
      <c r="R70" s="129">
        <f>IF(COUNT(R60:R69)&gt;0,SUM(R60:R69),"NR")</f>
        <v>-1256540</v>
      </c>
      <c r="S70" s="129">
        <f t="shared" si="31"/>
        <v>-453316</v>
      </c>
      <c r="T70" s="129" t="str">
        <f t="shared" si="31"/>
        <v>NR</v>
      </c>
      <c r="U70" s="129" t="str">
        <f t="shared" si="31"/>
        <v>NR</v>
      </c>
      <c r="V70" s="41" t="str">
        <f t="shared" si="31"/>
        <v>NR</v>
      </c>
      <c r="W70" s="41" t="str">
        <f t="shared" si="31"/>
        <v>NR</v>
      </c>
    </row>
    <row r="71" spans="1:24" ht="13.5" customHeight="1" thickBot="1" x14ac:dyDescent="0.3">
      <c r="A71" s="88"/>
      <c r="B71" s="94"/>
      <c r="C71" s="95"/>
      <c r="D71" s="95"/>
      <c r="E71" s="95"/>
      <c r="F71" s="96"/>
      <c r="G71" s="142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98"/>
      <c r="W71" s="98"/>
    </row>
    <row r="72" spans="1:24" ht="13.5" customHeight="1" thickBot="1" x14ac:dyDescent="0.3">
      <c r="A72" s="86" t="s">
        <v>76</v>
      </c>
      <c r="B72" s="82"/>
      <c r="C72" s="83"/>
      <c r="D72" s="24"/>
      <c r="E72" s="24"/>
      <c r="F72" s="8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99"/>
      <c r="W72" s="99"/>
    </row>
    <row r="73" spans="1:24" ht="13.5" customHeight="1" thickBot="1" x14ac:dyDescent="0.3">
      <c r="A73" s="88"/>
      <c r="B73" s="89" t="s">
        <v>77</v>
      </c>
      <c r="C73" s="216"/>
      <c r="D73" s="217"/>
      <c r="E73" s="217"/>
      <c r="F73" s="218"/>
      <c r="G73" s="140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32"/>
      <c r="W73" s="32"/>
      <c r="X73" s="8" t="b">
        <f>NOT(ISBLANK(C73))</f>
        <v>0</v>
      </c>
    </row>
    <row r="74" spans="1:24" ht="13.5" customHeight="1" thickBot="1" x14ac:dyDescent="0.3">
      <c r="A74" s="88"/>
      <c r="B74" s="91" t="s">
        <v>78</v>
      </c>
      <c r="C74" s="219"/>
      <c r="D74" s="222"/>
      <c r="E74" s="222"/>
      <c r="F74" s="223"/>
      <c r="G74" s="140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32"/>
      <c r="W74" s="32"/>
      <c r="X74" s="8" t="b">
        <f>NOT(ISBLANK(C74))</f>
        <v>0</v>
      </c>
    </row>
    <row r="75" spans="1:24" ht="13.5" customHeight="1" thickBot="1" x14ac:dyDescent="0.3">
      <c r="A75" s="88"/>
      <c r="B75" s="91" t="s">
        <v>79</v>
      </c>
      <c r="C75" s="219"/>
      <c r="D75" s="222"/>
      <c r="E75" s="222"/>
      <c r="F75" s="223"/>
      <c r="G75" s="140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32"/>
      <c r="W75" s="32"/>
      <c r="X75" s="8" t="b">
        <f>NOT(ISBLANK(C75))</f>
        <v>0</v>
      </c>
    </row>
    <row r="76" spans="1:24" ht="13.5" customHeight="1" thickBot="1" x14ac:dyDescent="0.3">
      <c r="A76" s="88"/>
      <c r="B76" s="92" t="s">
        <v>80</v>
      </c>
      <c r="C76" s="181" t="s">
        <v>81</v>
      </c>
      <c r="D76" s="182"/>
      <c r="E76" s="182"/>
      <c r="F76" s="183"/>
      <c r="G76" s="140"/>
      <c r="H76" s="125"/>
      <c r="I76" s="165">
        <f t="shared" ref="I76" si="32">SUM(O76:T76)</f>
        <v>0</v>
      </c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32"/>
      <c r="W76" s="32"/>
      <c r="X76" s="8" t="b">
        <f>NOT(ISBLANK(C76))</f>
        <v>1</v>
      </c>
    </row>
    <row r="77" spans="1:24" ht="13.5" customHeight="1" thickTop="1" thickBot="1" x14ac:dyDescent="0.3">
      <c r="A77" s="88"/>
      <c r="B77" s="93" t="s">
        <v>82</v>
      </c>
      <c r="C77" s="184" t="s">
        <v>83</v>
      </c>
      <c r="D77" s="185"/>
      <c r="E77" s="185"/>
      <c r="F77" s="186"/>
      <c r="G77" s="145" t="str">
        <f>IF(COUNT(G73:G76)&gt;0,SUM(G73:G76),"NR")</f>
        <v>NR</v>
      </c>
      <c r="H77" s="128" t="str">
        <f t="shared" ref="H77:W77" si="33">IF(COUNT(H73:H76)&gt;0,SUM(H73:H76),"NR")</f>
        <v>NR</v>
      </c>
      <c r="I77" s="128">
        <f t="shared" si="33"/>
        <v>0</v>
      </c>
      <c r="J77" s="128" t="str">
        <f t="shared" si="33"/>
        <v>NR</v>
      </c>
      <c r="K77" s="128" t="str">
        <f t="shared" si="33"/>
        <v>NR</v>
      </c>
      <c r="L77" s="128" t="str">
        <f t="shared" si="33"/>
        <v>NR</v>
      </c>
      <c r="M77" s="128" t="str">
        <f t="shared" si="33"/>
        <v>NR</v>
      </c>
      <c r="N77" s="128" t="str">
        <f t="shared" si="33"/>
        <v>NR</v>
      </c>
      <c r="O77" s="128" t="str">
        <f t="shared" si="33"/>
        <v>NR</v>
      </c>
      <c r="P77" s="128" t="str">
        <f t="shared" si="33"/>
        <v>NR</v>
      </c>
      <c r="Q77" s="128" t="str">
        <f t="shared" si="33"/>
        <v>NR</v>
      </c>
      <c r="R77" s="128" t="str">
        <f>IF(COUNT(R73:R76)&gt;0,SUM(R73:R76),"NR")</f>
        <v>NR</v>
      </c>
      <c r="S77" s="128" t="str">
        <f t="shared" si="33"/>
        <v>NR</v>
      </c>
      <c r="T77" s="128" t="str">
        <f t="shared" si="33"/>
        <v>NR</v>
      </c>
      <c r="U77" s="128" t="str">
        <f t="shared" si="33"/>
        <v>NR</v>
      </c>
      <c r="V77" s="40" t="str">
        <f t="shared" si="33"/>
        <v>NR</v>
      </c>
      <c r="W77" s="40" t="str">
        <f t="shared" si="33"/>
        <v>NR</v>
      </c>
    </row>
    <row r="78" spans="1:24" ht="13.5" customHeight="1" thickBot="1" x14ac:dyDescent="0.3">
      <c r="A78" s="88"/>
      <c r="B78" s="100"/>
      <c r="C78" s="101"/>
      <c r="D78" s="95"/>
      <c r="E78" s="95"/>
      <c r="F78" s="96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97"/>
      <c r="W78" s="97"/>
    </row>
    <row r="79" spans="1:24" ht="13.5" customHeight="1" thickBot="1" x14ac:dyDescent="0.3">
      <c r="A79" s="102" t="s">
        <v>84</v>
      </c>
      <c r="B79" s="95"/>
      <c r="C79" s="95"/>
      <c r="D79" s="95"/>
      <c r="E79" s="95"/>
      <c r="F79" s="96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99"/>
      <c r="W79" s="99"/>
      <c r="X79" s="8" t="b">
        <f>NOT(ISBLANK(C79))</f>
        <v>0</v>
      </c>
    </row>
    <row r="80" spans="1:24" ht="13.5" customHeight="1" thickBot="1" x14ac:dyDescent="0.3">
      <c r="A80" s="88"/>
      <c r="B80" s="90" t="s">
        <v>85</v>
      </c>
      <c r="C80" s="216" t="s">
        <v>115</v>
      </c>
      <c r="D80" s="217"/>
      <c r="E80" s="217"/>
      <c r="F80" s="218"/>
      <c r="G80" s="140">
        <f>+I80</f>
        <v>282928</v>
      </c>
      <c r="H80" s="125"/>
      <c r="I80" s="165">
        <f t="shared" ref="I80:I82" si="34">SUM(O80:T80)</f>
        <v>282928</v>
      </c>
      <c r="J80" s="125"/>
      <c r="K80" s="125"/>
      <c r="L80" s="125"/>
      <c r="M80" s="125"/>
      <c r="N80" s="125"/>
      <c r="O80" s="125">
        <v>22638</v>
      </c>
      <c r="P80" s="125">
        <v>14436</v>
      </c>
      <c r="Q80" s="125">
        <v>14079</v>
      </c>
      <c r="R80" s="125">
        <v>227699</v>
      </c>
      <c r="S80" s="125">
        <v>1984</v>
      </c>
      <c r="T80" s="125">
        <v>2092</v>
      </c>
      <c r="U80" s="125"/>
      <c r="V80" s="32"/>
      <c r="W80" s="32"/>
      <c r="X80" s="8" t="b">
        <f>NOT(ISBLANK(C80))</f>
        <v>1</v>
      </c>
    </row>
    <row r="81" spans="1:24" ht="13.5" customHeight="1" thickBot="1" x14ac:dyDescent="0.3">
      <c r="A81" s="88"/>
      <c r="B81" s="90" t="s">
        <v>86</v>
      </c>
      <c r="C81" s="219" t="s">
        <v>17</v>
      </c>
      <c r="D81" s="220"/>
      <c r="E81" s="220"/>
      <c r="F81" s="221"/>
      <c r="G81" s="140">
        <f>+I81</f>
        <v>9977851</v>
      </c>
      <c r="H81" s="125"/>
      <c r="I81" s="165">
        <f t="shared" si="34"/>
        <v>9977851</v>
      </c>
      <c r="J81" s="125"/>
      <c r="K81" s="125"/>
      <c r="L81" s="125"/>
      <c r="M81" s="125"/>
      <c r="N81" s="125"/>
      <c r="O81" s="125">
        <v>393886</v>
      </c>
      <c r="P81" s="125">
        <v>705250</v>
      </c>
      <c r="Q81" s="125">
        <v>213987</v>
      </c>
      <c r="R81" s="125">
        <v>7996815</v>
      </c>
      <c r="S81" s="125">
        <v>213013</v>
      </c>
      <c r="T81" s="125">
        <v>454900</v>
      </c>
      <c r="U81" s="125"/>
      <c r="V81" s="32"/>
      <c r="W81" s="32"/>
    </row>
    <row r="82" spans="1:24" ht="13.5" customHeight="1" thickBot="1" x14ac:dyDescent="0.3">
      <c r="A82" s="88"/>
      <c r="B82" s="90" t="s">
        <v>87</v>
      </c>
      <c r="C82" s="219" t="s">
        <v>116</v>
      </c>
      <c r="D82" s="220"/>
      <c r="E82" s="220"/>
      <c r="F82" s="221"/>
      <c r="G82" s="140">
        <f>+I82</f>
        <v>38093613</v>
      </c>
      <c r="H82" s="125"/>
      <c r="I82" s="165">
        <f t="shared" si="34"/>
        <v>38093613</v>
      </c>
      <c r="J82" s="125"/>
      <c r="K82" s="125"/>
      <c r="L82" s="125"/>
      <c r="M82" s="125"/>
      <c r="N82" s="125"/>
      <c r="O82" s="125">
        <v>1602563</v>
      </c>
      <c r="P82" s="125">
        <v>4950290</v>
      </c>
      <c r="Q82" s="125">
        <v>2792473</v>
      </c>
      <c r="R82" s="125">
        <f>27572270-1</f>
        <v>27572269</v>
      </c>
      <c r="S82" s="125">
        <v>372302</v>
      </c>
      <c r="T82" s="125">
        <v>803716</v>
      </c>
      <c r="U82" s="125"/>
      <c r="V82" s="32"/>
      <c r="W82" s="32"/>
    </row>
    <row r="83" spans="1:24" ht="13.5" customHeight="1" thickBot="1" x14ac:dyDescent="0.3">
      <c r="A83" s="88"/>
      <c r="B83" s="90" t="s">
        <v>88</v>
      </c>
      <c r="C83" s="219"/>
      <c r="D83" s="220"/>
      <c r="E83" s="220"/>
      <c r="F83" s="221"/>
      <c r="G83" s="140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32"/>
      <c r="W83" s="32"/>
    </row>
    <row r="84" spans="1:24" ht="13.5" customHeight="1" thickBot="1" x14ac:dyDescent="0.3">
      <c r="A84" s="88"/>
      <c r="B84" s="90" t="s">
        <v>89</v>
      </c>
      <c r="C84" s="219"/>
      <c r="D84" s="220"/>
      <c r="E84" s="220"/>
      <c r="F84" s="221"/>
      <c r="G84" s="140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32"/>
      <c r="W84" s="32"/>
    </row>
    <row r="85" spans="1:24" ht="13.5" customHeight="1" thickBot="1" x14ac:dyDescent="0.3">
      <c r="A85" s="88"/>
      <c r="B85" s="90" t="s">
        <v>90</v>
      </c>
      <c r="C85" s="219"/>
      <c r="D85" s="220"/>
      <c r="E85" s="220"/>
      <c r="F85" s="221"/>
      <c r="G85" s="140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32"/>
      <c r="W85" s="32"/>
    </row>
    <row r="86" spans="1:24" ht="13.5" customHeight="1" thickBot="1" x14ac:dyDescent="0.3">
      <c r="A86" s="88"/>
      <c r="B86" s="90" t="s">
        <v>91</v>
      </c>
      <c r="C86" s="219"/>
      <c r="D86" s="220"/>
      <c r="E86" s="220"/>
      <c r="F86" s="221"/>
      <c r="G86" s="140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32"/>
      <c r="W86" s="32"/>
    </row>
    <row r="87" spans="1:24" ht="13.5" customHeight="1" thickBot="1" x14ac:dyDescent="0.3">
      <c r="A87" s="88"/>
      <c r="B87" s="90" t="s">
        <v>92</v>
      </c>
      <c r="C87" s="219"/>
      <c r="D87" s="222"/>
      <c r="E87" s="222"/>
      <c r="F87" s="223"/>
      <c r="G87" s="140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32"/>
      <c r="W87" s="32"/>
      <c r="X87" s="8" t="b">
        <f>NOT(ISBLANK(C87))</f>
        <v>0</v>
      </c>
    </row>
    <row r="88" spans="1:24" ht="13.5" customHeight="1" thickBot="1" x14ac:dyDescent="0.3">
      <c r="A88" s="88"/>
      <c r="B88" s="90" t="s">
        <v>93</v>
      </c>
      <c r="C88" s="219"/>
      <c r="D88" s="222"/>
      <c r="E88" s="222"/>
      <c r="F88" s="223"/>
      <c r="G88" s="140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32"/>
      <c r="W88" s="32"/>
      <c r="X88" s="8" t="b">
        <f>NOT(ISBLANK(C88))</f>
        <v>0</v>
      </c>
    </row>
    <row r="89" spans="1:24" ht="13.5" customHeight="1" thickBot="1" x14ac:dyDescent="0.3">
      <c r="A89" s="88"/>
      <c r="B89" s="92" t="s">
        <v>94</v>
      </c>
      <c r="C89" s="181" t="s">
        <v>95</v>
      </c>
      <c r="D89" s="182"/>
      <c r="E89" s="182"/>
      <c r="F89" s="183"/>
      <c r="G89" s="140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32"/>
      <c r="W89" s="32"/>
      <c r="X89" s="8" t="b">
        <f>NOT(ISBLANK(C89))</f>
        <v>1</v>
      </c>
    </row>
    <row r="90" spans="1:24" ht="13.5" customHeight="1" thickTop="1" thickBot="1" x14ac:dyDescent="0.3">
      <c r="A90" s="88"/>
      <c r="B90" s="93" t="s">
        <v>96</v>
      </c>
      <c r="C90" s="227" t="s">
        <v>97</v>
      </c>
      <c r="D90" s="185"/>
      <c r="E90" s="185"/>
      <c r="F90" s="186"/>
      <c r="G90" s="145">
        <f>IF(COUNT(G80:G89)&gt;0,SUM(G80:G89),"NR")</f>
        <v>48354392</v>
      </c>
      <c r="H90" s="128" t="str">
        <f t="shared" ref="H90:W90" si="35">IF(COUNT(H80:H89)&gt;0,SUM(H80:H89),"NR")</f>
        <v>NR</v>
      </c>
      <c r="I90" s="128">
        <f t="shared" si="35"/>
        <v>48354392</v>
      </c>
      <c r="J90" s="128" t="str">
        <f t="shared" si="35"/>
        <v>NR</v>
      </c>
      <c r="K90" s="128" t="str">
        <f t="shared" si="35"/>
        <v>NR</v>
      </c>
      <c r="L90" s="128" t="str">
        <f t="shared" si="35"/>
        <v>NR</v>
      </c>
      <c r="M90" s="128" t="str">
        <f t="shared" si="35"/>
        <v>NR</v>
      </c>
      <c r="N90" s="128" t="str">
        <f t="shared" si="35"/>
        <v>NR</v>
      </c>
      <c r="O90" s="128">
        <f t="shared" si="35"/>
        <v>2019087</v>
      </c>
      <c r="P90" s="128">
        <f t="shared" si="35"/>
        <v>5669976</v>
      </c>
      <c r="Q90" s="128">
        <f t="shared" si="35"/>
        <v>3020539</v>
      </c>
      <c r="R90" s="128">
        <f>IF(COUNT(R80:R89)&gt;0,SUM(R80:R89),"NR")</f>
        <v>35796783</v>
      </c>
      <c r="S90" s="128">
        <f t="shared" si="35"/>
        <v>587299</v>
      </c>
      <c r="T90" s="128">
        <f t="shared" si="35"/>
        <v>1260708</v>
      </c>
      <c r="U90" s="128" t="str">
        <f t="shared" si="35"/>
        <v>NR</v>
      </c>
      <c r="V90" s="40" t="str">
        <f t="shared" si="35"/>
        <v>NR</v>
      </c>
      <c r="W90" s="40" t="str">
        <f t="shared" si="35"/>
        <v>NR</v>
      </c>
    </row>
    <row r="91" spans="1:24" ht="13.5" customHeight="1" thickTop="1" thickBot="1" x14ac:dyDescent="0.3">
      <c r="A91" s="88"/>
      <c r="B91" s="103"/>
      <c r="C91" s="104"/>
      <c r="D91" s="24"/>
      <c r="E91" s="24"/>
      <c r="F91" s="84"/>
      <c r="G91" s="146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05"/>
      <c r="W91" s="105"/>
    </row>
    <row r="92" spans="1:24" ht="13.5" customHeight="1" thickBot="1" x14ac:dyDescent="0.3">
      <c r="A92" s="86" t="s">
        <v>98</v>
      </c>
      <c r="B92" s="106"/>
      <c r="C92" s="107"/>
      <c r="D92" s="24"/>
      <c r="E92" s="24"/>
      <c r="F92" s="84"/>
      <c r="G92" s="148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08"/>
      <c r="W92" s="108"/>
    </row>
    <row r="93" spans="1:24" ht="13.5" customHeight="1" thickBot="1" x14ac:dyDescent="0.3">
      <c r="A93" s="109" t="s">
        <v>99</v>
      </c>
      <c r="B93" s="106"/>
      <c r="C93" s="107"/>
      <c r="D93" s="24"/>
      <c r="E93" s="24"/>
      <c r="F93" s="84"/>
      <c r="G93" s="150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10"/>
      <c r="W93" s="110"/>
    </row>
    <row r="94" spans="1:24" ht="13.5" customHeight="1" thickBot="1" x14ac:dyDescent="0.3">
      <c r="A94" s="88"/>
      <c r="B94" s="89">
        <v>2901</v>
      </c>
      <c r="C94" s="216"/>
      <c r="D94" s="228"/>
      <c r="E94" s="228"/>
      <c r="F94" s="229"/>
      <c r="G94" s="140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32"/>
      <c r="W94" s="32"/>
      <c r="X94" s="8" t="b">
        <f t="shared" ref="X94:X99" si="36">NOT(ISBLANK(C94))</f>
        <v>0</v>
      </c>
    </row>
    <row r="95" spans="1:24" ht="13.5" customHeight="1" thickBot="1" x14ac:dyDescent="0.3">
      <c r="A95" s="88"/>
      <c r="B95" s="91">
        <v>2902</v>
      </c>
      <c r="C95" s="219"/>
      <c r="D95" s="220"/>
      <c r="E95" s="220"/>
      <c r="F95" s="221"/>
      <c r="G95" s="140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32"/>
      <c r="W95" s="32"/>
      <c r="X95" s="8" t="b">
        <f t="shared" si="36"/>
        <v>0</v>
      </c>
    </row>
    <row r="96" spans="1:24" ht="13.5" customHeight="1" thickBot="1" x14ac:dyDescent="0.3">
      <c r="A96" s="88"/>
      <c r="B96" s="91">
        <v>2903</v>
      </c>
      <c r="C96" s="219"/>
      <c r="D96" s="220"/>
      <c r="E96" s="220"/>
      <c r="F96" s="221"/>
      <c r="G96" s="140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32"/>
      <c r="W96" s="32"/>
      <c r="X96" s="8" t="b">
        <f t="shared" si="36"/>
        <v>0</v>
      </c>
    </row>
    <row r="97" spans="1:24" ht="13.5" customHeight="1" thickBot="1" x14ac:dyDescent="0.3">
      <c r="A97" s="88"/>
      <c r="B97" s="90">
        <v>2904</v>
      </c>
      <c r="C97" s="219"/>
      <c r="D97" s="220"/>
      <c r="E97" s="220"/>
      <c r="F97" s="221"/>
      <c r="G97" s="140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32"/>
      <c r="W97" s="32"/>
      <c r="X97" s="8" t="b">
        <f t="shared" si="36"/>
        <v>0</v>
      </c>
    </row>
    <row r="98" spans="1:24" ht="13.5" customHeight="1" thickBot="1" x14ac:dyDescent="0.3">
      <c r="A98" s="88"/>
      <c r="B98" s="91">
        <v>2905</v>
      </c>
      <c r="C98" s="219"/>
      <c r="D98" s="220"/>
      <c r="E98" s="220"/>
      <c r="F98" s="221"/>
      <c r="G98" s="140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32"/>
      <c r="W98" s="32"/>
      <c r="X98" s="8" t="b">
        <f t="shared" si="36"/>
        <v>0</v>
      </c>
    </row>
    <row r="99" spans="1:24" ht="13.5" customHeight="1" thickBot="1" x14ac:dyDescent="0.3">
      <c r="A99" s="88"/>
      <c r="B99" s="91">
        <v>2918</v>
      </c>
      <c r="C99" s="178" t="s">
        <v>100</v>
      </c>
      <c r="D99" s="233"/>
      <c r="E99" s="233"/>
      <c r="F99" s="234"/>
      <c r="G99" s="140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32"/>
      <c r="W99" s="32"/>
      <c r="X99" s="8" t="b">
        <f t="shared" si="36"/>
        <v>1</v>
      </c>
    </row>
    <row r="100" spans="1:24" ht="13.5" customHeight="1" thickBot="1" x14ac:dyDescent="0.3">
      <c r="A100" s="88"/>
      <c r="B100" s="90">
        <v>2919</v>
      </c>
      <c r="C100" s="178" t="s">
        <v>101</v>
      </c>
      <c r="D100" s="233"/>
      <c r="E100" s="233"/>
      <c r="F100" s="234"/>
      <c r="G100" s="152" t="str">
        <f t="shared" ref="G100:W100" si="37">IF(COUNT(G94:G99)&gt;0,SUM(G94:G99),"NR")</f>
        <v>NR</v>
      </c>
      <c r="H100" s="127" t="str">
        <f t="shared" si="37"/>
        <v>NR</v>
      </c>
      <c r="I100" s="127" t="str">
        <f t="shared" si="37"/>
        <v>NR</v>
      </c>
      <c r="J100" s="127" t="str">
        <f t="shared" si="37"/>
        <v>NR</v>
      </c>
      <c r="K100" s="127" t="str">
        <f t="shared" si="37"/>
        <v>NR</v>
      </c>
      <c r="L100" s="127" t="str">
        <f t="shared" si="37"/>
        <v>NR</v>
      </c>
      <c r="M100" s="127" t="str">
        <f t="shared" si="37"/>
        <v>NR</v>
      </c>
      <c r="N100" s="127" t="str">
        <f t="shared" si="37"/>
        <v>NR</v>
      </c>
      <c r="O100" s="127" t="str">
        <f t="shared" si="37"/>
        <v>NR</v>
      </c>
      <c r="P100" s="127" t="str">
        <f t="shared" si="37"/>
        <v>NR</v>
      </c>
      <c r="Q100" s="127" t="str">
        <f t="shared" si="37"/>
        <v>NR</v>
      </c>
      <c r="R100" s="127" t="str">
        <f>IF(COUNT(R94:R99)&gt;0,SUM(R94:R99),"NR")</f>
        <v>NR</v>
      </c>
      <c r="S100" s="127" t="str">
        <f t="shared" si="37"/>
        <v>NR</v>
      </c>
      <c r="T100" s="127" t="str">
        <f t="shared" si="37"/>
        <v>NR</v>
      </c>
      <c r="U100" s="127" t="str">
        <f t="shared" si="37"/>
        <v>NR</v>
      </c>
      <c r="V100" s="38" t="str">
        <f t="shared" si="37"/>
        <v>NR</v>
      </c>
      <c r="W100" s="38" t="str">
        <f t="shared" si="37"/>
        <v>NR</v>
      </c>
    </row>
    <row r="101" spans="1:24" ht="13.5" customHeight="1" thickBot="1" x14ac:dyDescent="0.3">
      <c r="A101" s="88" t="s">
        <v>102</v>
      </c>
      <c r="B101" s="111"/>
      <c r="C101" s="112"/>
      <c r="D101" s="113"/>
      <c r="E101" s="113"/>
      <c r="F101" s="114"/>
      <c r="G101" s="150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10"/>
      <c r="W101" s="110"/>
    </row>
    <row r="102" spans="1:24" ht="13.5" customHeight="1" thickBot="1" x14ac:dyDescent="0.3">
      <c r="A102" s="88"/>
      <c r="B102" s="91">
        <v>2921</v>
      </c>
      <c r="C102" s="219"/>
      <c r="D102" s="220"/>
      <c r="E102" s="220"/>
      <c r="F102" s="221"/>
      <c r="G102" s="140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32"/>
      <c r="W102" s="32"/>
      <c r="X102" s="8" t="b">
        <f t="shared" ref="X102:X107" si="38">NOT(ISBLANK(C102))</f>
        <v>0</v>
      </c>
    </row>
    <row r="103" spans="1:24" ht="13.5" customHeight="1" thickBot="1" x14ac:dyDescent="0.3">
      <c r="A103" s="88"/>
      <c r="B103" s="91">
        <v>2922</v>
      </c>
      <c r="C103" s="219"/>
      <c r="D103" s="220"/>
      <c r="E103" s="220"/>
      <c r="F103" s="221"/>
      <c r="G103" s="140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32"/>
      <c r="W103" s="32"/>
      <c r="X103" s="8" t="b">
        <f t="shared" si="38"/>
        <v>0</v>
      </c>
    </row>
    <row r="104" spans="1:24" ht="13.5" customHeight="1" thickBot="1" x14ac:dyDescent="0.3">
      <c r="A104" s="88"/>
      <c r="B104" s="91">
        <v>2923</v>
      </c>
      <c r="C104" s="219"/>
      <c r="D104" s="220"/>
      <c r="E104" s="220"/>
      <c r="F104" s="221"/>
      <c r="G104" s="140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32"/>
      <c r="W104" s="32"/>
      <c r="X104" s="8" t="b">
        <f t="shared" si="38"/>
        <v>0</v>
      </c>
    </row>
    <row r="105" spans="1:24" ht="13.5" customHeight="1" thickBot="1" x14ac:dyDescent="0.3">
      <c r="A105" s="88"/>
      <c r="B105" s="91">
        <v>2924</v>
      </c>
      <c r="C105" s="219"/>
      <c r="D105" s="220"/>
      <c r="E105" s="220"/>
      <c r="F105" s="221"/>
      <c r="G105" s="140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32"/>
      <c r="W105" s="32"/>
      <c r="X105" s="8" t="b">
        <f t="shared" si="38"/>
        <v>0</v>
      </c>
    </row>
    <row r="106" spans="1:24" ht="13.5" customHeight="1" thickBot="1" x14ac:dyDescent="0.3">
      <c r="A106" s="88"/>
      <c r="B106" s="91">
        <v>2925</v>
      </c>
      <c r="C106" s="219"/>
      <c r="D106" s="220"/>
      <c r="E106" s="220"/>
      <c r="F106" s="221"/>
      <c r="G106" s="140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32"/>
      <c r="W106" s="32"/>
      <c r="X106" s="8" t="b">
        <f t="shared" si="38"/>
        <v>0</v>
      </c>
    </row>
    <row r="107" spans="1:24" ht="13.5" customHeight="1" thickBot="1" x14ac:dyDescent="0.3">
      <c r="A107" s="88"/>
      <c r="B107" s="90">
        <v>2938</v>
      </c>
      <c r="C107" s="178" t="s">
        <v>103</v>
      </c>
      <c r="D107" s="233"/>
      <c r="E107" s="233"/>
      <c r="F107" s="234"/>
      <c r="G107" s="140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32"/>
      <c r="W107" s="32"/>
      <c r="X107" s="8" t="b">
        <f t="shared" si="38"/>
        <v>1</v>
      </c>
    </row>
    <row r="108" spans="1:24" ht="13.5" customHeight="1" thickBot="1" x14ac:dyDescent="0.3">
      <c r="A108" s="88"/>
      <c r="B108" s="91">
        <v>2939</v>
      </c>
      <c r="C108" s="181" t="s">
        <v>104</v>
      </c>
      <c r="D108" s="235"/>
      <c r="E108" s="235"/>
      <c r="F108" s="236"/>
      <c r="G108" s="152" t="str">
        <f t="shared" ref="G108:W108" si="39">IF(COUNT(G102:G107)&gt;0,SUM(G102:G107),"NR")</f>
        <v>NR</v>
      </c>
      <c r="H108" s="127" t="str">
        <f t="shared" si="39"/>
        <v>NR</v>
      </c>
      <c r="I108" s="127" t="str">
        <f t="shared" si="39"/>
        <v>NR</v>
      </c>
      <c r="J108" s="127" t="str">
        <f t="shared" si="39"/>
        <v>NR</v>
      </c>
      <c r="K108" s="127" t="str">
        <f t="shared" si="39"/>
        <v>NR</v>
      </c>
      <c r="L108" s="127" t="str">
        <f t="shared" si="39"/>
        <v>NR</v>
      </c>
      <c r="M108" s="127" t="str">
        <f t="shared" si="39"/>
        <v>NR</v>
      </c>
      <c r="N108" s="127" t="str">
        <f t="shared" si="39"/>
        <v>NR</v>
      </c>
      <c r="O108" s="127" t="str">
        <f t="shared" si="39"/>
        <v>NR</v>
      </c>
      <c r="P108" s="127" t="str">
        <f t="shared" si="39"/>
        <v>NR</v>
      </c>
      <c r="Q108" s="127" t="str">
        <f t="shared" si="39"/>
        <v>NR</v>
      </c>
      <c r="R108" s="127" t="str">
        <f>IF(COUNT(R102:R107)&gt;0,SUM(R102:R107),"NR")</f>
        <v>NR</v>
      </c>
      <c r="S108" s="127" t="str">
        <f>IF(COUNT(S102:S107)&gt;0,SUM(S102:S107),"NR")</f>
        <v>NR</v>
      </c>
      <c r="T108" s="127" t="str">
        <f t="shared" si="39"/>
        <v>NR</v>
      </c>
      <c r="U108" s="127" t="str">
        <f t="shared" si="39"/>
        <v>NR</v>
      </c>
      <c r="V108" s="38" t="str">
        <f t="shared" si="39"/>
        <v>NR</v>
      </c>
      <c r="W108" s="38" t="str">
        <f t="shared" si="39"/>
        <v>NR</v>
      </c>
    </row>
    <row r="109" spans="1:24" ht="13.5" customHeight="1" thickTop="1" thickBot="1" x14ac:dyDescent="0.3">
      <c r="A109" s="115"/>
      <c r="B109" s="116">
        <v>2999</v>
      </c>
      <c r="C109" s="230" t="s">
        <v>105</v>
      </c>
      <c r="D109" s="231"/>
      <c r="E109" s="231"/>
      <c r="F109" s="232"/>
      <c r="G109" s="153" t="str">
        <f t="shared" ref="G109:W109" si="40">IF(COUNT(G100:G108)&gt;0,SUM(G100)-SUM(G108),"NR")</f>
        <v>NR</v>
      </c>
      <c r="H109" s="134" t="str">
        <f t="shared" si="40"/>
        <v>NR</v>
      </c>
      <c r="I109" s="134" t="str">
        <f t="shared" si="40"/>
        <v>NR</v>
      </c>
      <c r="J109" s="134" t="str">
        <f t="shared" si="40"/>
        <v>NR</v>
      </c>
      <c r="K109" s="134" t="str">
        <f t="shared" si="40"/>
        <v>NR</v>
      </c>
      <c r="L109" s="134" t="str">
        <f t="shared" si="40"/>
        <v>NR</v>
      </c>
      <c r="M109" s="134" t="str">
        <f>IF(COUNT(M100:M108)&gt;0,SUM(M100)-SUM(M108),"NR")</f>
        <v>NR</v>
      </c>
      <c r="N109" s="134" t="str">
        <f>IF(COUNT(N100:N108)&gt;0,SUM(N100)-SUM(N108),"NR")</f>
        <v>NR</v>
      </c>
      <c r="O109" s="134" t="str">
        <f t="shared" si="40"/>
        <v>NR</v>
      </c>
      <c r="P109" s="134" t="str">
        <f t="shared" si="40"/>
        <v>NR</v>
      </c>
      <c r="Q109" s="134" t="str">
        <f t="shared" si="40"/>
        <v>NR</v>
      </c>
      <c r="R109" s="134" t="str">
        <f>IF(COUNT(R100:R108)&gt;0,SUM(R100)-SUM(R108),"NR")</f>
        <v>NR</v>
      </c>
      <c r="S109" s="134" t="str">
        <f>IF(COUNT(S100:S108)&gt;0,SUM(S100)-SUM(S108),"NR")</f>
        <v>NR</v>
      </c>
      <c r="T109" s="134" t="str">
        <f t="shared" si="40"/>
        <v>NR</v>
      </c>
      <c r="U109" s="134" t="str">
        <f t="shared" si="40"/>
        <v>NR</v>
      </c>
      <c r="V109" s="69" t="str">
        <f t="shared" si="40"/>
        <v>NR</v>
      </c>
      <c r="W109" s="69" t="str">
        <f t="shared" si="40"/>
        <v>NR</v>
      </c>
    </row>
    <row r="110" spans="1:24" x14ac:dyDescent="0.25">
      <c r="A110" s="117"/>
      <c r="B110" s="117"/>
      <c r="C110" s="117"/>
      <c r="D110" s="117"/>
      <c r="E110" s="117"/>
      <c r="F110" s="117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18"/>
      <c r="W110" s="118"/>
    </row>
    <row r="111" spans="1:24" x14ac:dyDescent="0.25"/>
    <row r="112" spans="1:24" x14ac:dyDescent="0.25"/>
    <row r="113" spans="3:3" ht="26.25" x14ac:dyDescent="0.4">
      <c r="C113" s="168" t="s">
        <v>118</v>
      </c>
    </row>
    <row r="114" spans="3:3" x14ac:dyDescent="0.25"/>
    <row r="115" spans="3:3" x14ac:dyDescent="0.25"/>
  </sheetData>
  <sheetProtection sheet="1" objects="1" scenarios="1"/>
  <mergeCells count="121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1:W68 G73:W75 G83:W89 G94:W99 G102:W107 H60 J60:W60 G69:H69 J69:W69 G76:H76 J76:W76 J80:W82 G80:H82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I61:I68 I73:I75 W102:W107 W80:W89 W73:W76 W94:W99 G61:G69 J60:U69 H60:H69 G73:H76 J73:U76 I83:I89 J80:U89 G80:H89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37"/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237"/>
      <c r="B3" s="237"/>
      <c r="C3" s="237"/>
      <c r="D3" s="237"/>
      <c r="E3" s="237"/>
      <c r="F3" s="237"/>
      <c r="G3" s="237"/>
      <c r="H3" s="237"/>
      <c r="I3" s="237"/>
    </row>
    <row r="4" spans="1:9" x14ac:dyDescent="0.25">
      <c r="A4" s="237"/>
      <c r="B4" s="237"/>
      <c r="C4" s="237"/>
      <c r="D4" s="237"/>
      <c r="E4" s="237"/>
      <c r="F4" s="237"/>
      <c r="G4" s="237"/>
      <c r="H4" s="237"/>
      <c r="I4" s="237"/>
    </row>
    <row r="5" spans="1:9" x14ac:dyDescent="0.25">
      <c r="A5" s="237"/>
      <c r="B5" s="237"/>
      <c r="C5" s="237"/>
      <c r="D5" s="237"/>
      <c r="E5" s="237"/>
      <c r="F5" s="237"/>
      <c r="G5" s="237"/>
      <c r="H5" s="237"/>
      <c r="I5" s="237"/>
    </row>
    <row r="6" spans="1:9" x14ac:dyDescent="0.25">
      <c r="A6" s="237"/>
      <c r="B6" s="237"/>
      <c r="C6" s="237"/>
      <c r="D6" s="237"/>
      <c r="E6" s="237"/>
      <c r="F6" s="237"/>
      <c r="G6" s="237"/>
      <c r="H6" s="237"/>
      <c r="I6" s="237"/>
    </row>
    <row r="7" spans="1:9" x14ac:dyDescent="0.25">
      <c r="A7" s="237"/>
      <c r="B7" s="237"/>
      <c r="C7" s="237"/>
      <c r="D7" s="237"/>
      <c r="E7" s="237"/>
      <c r="F7" s="237"/>
      <c r="G7" s="237"/>
      <c r="H7" s="237"/>
      <c r="I7" s="237"/>
    </row>
    <row r="8" spans="1:9" x14ac:dyDescent="0.25">
      <c r="A8" s="237"/>
      <c r="B8" s="237"/>
      <c r="C8" s="237"/>
      <c r="D8" s="237"/>
      <c r="E8" s="237"/>
      <c r="F8" s="237"/>
      <c r="G8" s="237"/>
      <c r="H8" s="237"/>
      <c r="I8" s="237"/>
    </row>
    <row r="9" spans="1:9" x14ac:dyDescent="0.25">
      <c r="A9" s="237"/>
      <c r="B9" s="237"/>
      <c r="C9" s="237"/>
      <c r="D9" s="237"/>
      <c r="E9" s="237"/>
      <c r="F9" s="237"/>
      <c r="G9" s="237"/>
      <c r="H9" s="237"/>
      <c r="I9" s="237"/>
    </row>
    <row r="10" spans="1:9" x14ac:dyDescent="0.25">
      <c r="A10" s="237"/>
      <c r="B10" s="237"/>
      <c r="C10" s="237"/>
      <c r="D10" s="237"/>
      <c r="E10" s="237"/>
      <c r="F10" s="237"/>
      <c r="G10" s="237"/>
      <c r="H10" s="237"/>
      <c r="I10" s="237"/>
    </row>
    <row r="11" spans="1:9" x14ac:dyDescent="0.25">
      <c r="A11" s="237"/>
      <c r="B11" s="237"/>
      <c r="C11" s="237"/>
      <c r="D11" s="237"/>
      <c r="E11" s="237"/>
      <c r="F11" s="237"/>
      <c r="G11" s="237"/>
      <c r="H11" s="237"/>
      <c r="I11" s="237"/>
    </row>
    <row r="12" spans="1:9" x14ac:dyDescent="0.25">
      <c r="A12" s="237"/>
      <c r="B12" s="237"/>
      <c r="C12" s="237"/>
      <c r="D12" s="237"/>
      <c r="E12" s="237"/>
      <c r="F12" s="237"/>
      <c r="G12" s="237"/>
      <c r="H12" s="237"/>
      <c r="I12" s="237"/>
    </row>
    <row r="13" spans="1:9" x14ac:dyDescent="0.25">
      <c r="A13" s="237"/>
      <c r="B13" s="237"/>
      <c r="C13" s="237"/>
      <c r="D13" s="237"/>
      <c r="E13" s="237"/>
      <c r="F13" s="237"/>
      <c r="G13" s="237"/>
      <c r="H13" s="237"/>
      <c r="I13" s="237"/>
    </row>
    <row r="14" spans="1:9" x14ac:dyDescent="0.25">
      <c r="A14" s="237"/>
      <c r="B14" s="237"/>
      <c r="C14" s="237"/>
      <c r="D14" s="237"/>
      <c r="E14" s="237"/>
      <c r="F14" s="237"/>
      <c r="G14" s="237"/>
      <c r="H14" s="237"/>
      <c r="I14" s="237"/>
    </row>
    <row r="15" spans="1:9" x14ac:dyDescent="0.25">
      <c r="A15" s="237"/>
      <c r="B15" s="237"/>
      <c r="C15" s="237"/>
      <c r="D15" s="237"/>
      <c r="E15" s="237"/>
      <c r="F15" s="237"/>
      <c r="G15" s="237"/>
      <c r="H15" s="237"/>
      <c r="I15" s="237"/>
    </row>
    <row r="16" spans="1:9" x14ac:dyDescent="0.25">
      <c r="A16" s="237"/>
      <c r="B16" s="237"/>
      <c r="C16" s="237"/>
      <c r="D16" s="237"/>
      <c r="E16" s="237"/>
      <c r="F16" s="237"/>
      <c r="G16" s="237"/>
      <c r="H16" s="237"/>
      <c r="I16" s="237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Country Health Alliance Statement of Revenue, Expenses, Net Income 2023 #1 </dc:title>
  <dc:subject>Supplemental</dc:subject>
  <dc:creator>MDH-MCS</dc:creator>
  <cp:lastModifiedBy>Foster, Morgan (MDH)</cp:lastModifiedBy>
  <dcterms:created xsi:type="dcterms:W3CDTF">2019-09-30T16:45:49Z</dcterms:created>
  <dcterms:modified xsi:type="dcterms:W3CDTF">2024-05-01T02:12:59Z</dcterms:modified>
</cp:coreProperties>
</file>