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IA\POOL\www\docs\data\economics\hccis\reporting\healthplan\docs\"/>
    </mc:Choice>
  </mc:AlternateContent>
  <xr:revisionPtr revIDLastSave="0" documentId="13_ncr:1_{9DB60A02-21B2-409F-BC5F-123557ED70CE}" xr6:coauthVersionLast="47" xr6:coauthVersionMax="47" xr10:uidLastSave="{00000000-0000-0000-0000-000000000000}"/>
  <workbookProtection lockStructure="1"/>
  <bookViews>
    <workbookView xWindow="-120" yWindow="-120" windowWidth="38640" windowHeight="21240" tabRatio="820" firstSheet="1" activeTab="1" xr2:uid="{00000000-000D-0000-FFFF-FFFF00000000}"/>
  </bookViews>
  <sheets>
    <sheet name="load_script" sheetId="14" state="hidden" r:id="rId1"/>
    <sheet name="Tip Sheet" sheetId="23" r:id="rId2"/>
    <sheet name="Company Information" sheetId="15" r:id="rId3"/>
    <sheet name="Enrollment" sheetId="7" r:id="rId4"/>
    <sheet name="Revenue" sheetId="5" r:id="rId5"/>
    <sheet name="Expenses" sheetId="8" r:id="rId6"/>
    <sheet name="Indirect Expenses" sheetId="4" r:id="rId7"/>
    <sheet name="ACA and Other Expenses" sheetId="24" r:id="rId8"/>
    <sheet name="Explanations" sheetId="21" r:id="rId9"/>
    <sheet name="Audit Check" sheetId="20" r:id="rId10"/>
    <sheet name="Definitions" sheetId="11" r:id="rId11"/>
    <sheet name="Health Plan_ID" sheetId="17" r:id="rId12"/>
  </sheets>
  <definedNames>
    <definedName name="_xlnm._FilterDatabase" localSheetId="11" hidden="1">'Health Plan_ID'!$A$2:$EW$789</definedName>
    <definedName name="audit_check_dental">'Audit Check'!$A$38</definedName>
    <definedName name="audit_check_medical">'Audit Check'!$A$22</definedName>
    <definedName name="Certification_Statement">'Company Information'!$A$21</definedName>
    <definedName name="Code_1026">'Company Information'!$E$8</definedName>
    <definedName name="Code_1045">'Company Information'!$E$11</definedName>
    <definedName name="Code_1275">'Company Information'!$E$12</definedName>
    <definedName name="dent_enroll_error">'Audit Check'!$B$43</definedName>
    <definedName name="dent_revexp_error">'Audit Check'!$B$46</definedName>
    <definedName name="enrolldefs">Definitions!$B$13</definedName>
    <definedName name="explain_1">Explanations!$C$5</definedName>
    <definedName name="explain_10">Explanations!$C$14</definedName>
    <definedName name="explain_11">Explanations!$C$15</definedName>
    <definedName name="explain_2">Explanations!$C$6</definedName>
    <definedName name="explain_3">Explanations!$C$7</definedName>
    <definedName name="explain_4">Explanations!$C$8</definedName>
    <definedName name="explain_5">Explanations!$C$9</definedName>
    <definedName name="explain_6">Explanations!$C$10</definedName>
    <definedName name="explain_7">Explanations!$C$11</definedName>
    <definedName name="explain_8">Explanations!$C$12</definedName>
    <definedName name="explain_9">Explanations!$C$13</definedName>
    <definedName name="Health_Plan_ID">'Health Plan_ID'!$A$2</definedName>
    <definedName name="HP_ID">'Company Information'!$A$4</definedName>
    <definedName name="id_list">'Health Plan_ID'!$A$3:$DH$799</definedName>
    <definedName name="indirect_expense">Expenses!$A$17</definedName>
    <definedName name="KnCalc" localSheetId="7">'ACA and Other Expenses'!$O$1:$P$1</definedName>
    <definedName name="med_enroll_error">'Audit Check'!$B$27</definedName>
    <definedName name="med_revexp_error">'Audit Check'!$B$30</definedName>
    <definedName name="_xlnm.Print_Area" localSheetId="7">'ACA and Other Expenses'!$A$1:$N$16</definedName>
    <definedName name="_xlnm.Print_Area" localSheetId="9">'Audit Check'!$A$1:$I$19</definedName>
    <definedName name="_xlnm.Print_Area" localSheetId="2">'Company Information'!$A$1:$K$23</definedName>
    <definedName name="_xlnm.Print_Area" localSheetId="10">Definitions!$A$1:$C$80</definedName>
    <definedName name="_xlnm.Print_Area" localSheetId="3">Enrollment!$A$1:$O$34</definedName>
    <definedName name="_xlnm.Print_Area" localSheetId="5">Expenses!$A$1:$Y$25</definedName>
    <definedName name="_xlnm.Print_Area" localSheetId="8">Explanations!$A$1:$H$15</definedName>
    <definedName name="_xlnm.Print_Area" localSheetId="11">'Health Plan_ID'!$A$1:$B$786</definedName>
    <definedName name="_xlnm.Print_Area" localSheetId="6">'Indirect Expenses'!$A$1:$G$41</definedName>
    <definedName name="_xlnm.Print_Area" localSheetId="4">Revenue!$A$1:$S$21</definedName>
    <definedName name="_xlnm.Print_Area" localSheetId="1">'Tip Sheet'!$A$1:$K$37</definedName>
    <definedName name="_xlnm.Print_Titles" localSheetId="10">Definitions!$2:$2</definedName>
    <definedName name="_xlnm.Print_Titles" localSheetId="11">'Health Plan_ID'!$1:$2</definedName>
    <definedName name="QuickMark" localSheetId="10">Definitions!$C$17</definedName>
    <definedName name="section_1">'Company Information'!$A$3</definedName>
    <definedName name="section_10">'Indirect Expenses'!$A$35</definedName>
    <definedName name="section_11">'ACA and Other Expenses'!$A$2:$J$2</definedName>
    <definedName name="section_2">'Company Information'!$A$7</definedName>
    <definedName name="section_3">'Company Information'!$A$16</definedName>
    <definedName name="section_4">Enrollment!$A$2</definedName>
    <definedName name="section_5">Enrollment!$A$21</definedName>
    <definedName name="section_6">Revenue!$A$2</definedName>
    <definedName name="section_7">Expenses!$A$2</definedName>
    <definedName name="section_8">'Indirect Expenses'!$A$8</definedName>
    <definedName name="section_9">'Indirect Expenses'!$A$28</definedName>
    <definedName name="start">'Company Information'!$D$4</definedName>
    <definedName name="Submitting_Reports">'Tip Sheet'!$B$22</definedName>
    <definedName name="TitleRegion1.A1.B801.11">'Health Plan_ID'!$A$1:$B$786</definedName>
    <definedName name="TitleRegion1.A1.C80.10">Definitions!$A$1:$C$79</definedName>
    <definedName name="TitleRegion1.A1.G6.6">'Indirect Expenses'!$A$1:$G$6</definedName>
    <definedName name="TitleRegion1.A1.H17.8">Explanations!$A$1:$H$17</definedName>
    <definedName name="TitleRegion1.A1.I19.9">'Audit Check'!$A$1:$I$19</definedName>
    <definedName name="TitleRegion1.A1.K38.1">'Tip Sheet'!$A$1:$K$38</definedName>
    <definedName name="TitleRegion1.A1.M8.7">'ACA and Other Expenses'!$A$1:$M$8</definedName>
    <definedName name="TitleRegion1.A1.N5.2">'Company Information'!$A$1:$N$5</definedName>
    <definedName name="TitleRegion1.A1.P19.3">Enrollment!$A$1:$P$19</definedName>
    <definedName name="TitleRegion1.A1.S10.4">Revenue!$A$1:$S$10</definedName>
    <definedName name="TitleRegion1.A1.Y25.5">Expenses!$A$1:$Y$25</definedName>
    <definedName name="TitleRegion2.A12.S21.4">Revenue!$A$12:$S$21</definedName>
    <definedName name="TitleRegion2.A21.O37.3">Enrollment!$A$21:$O$37</definedName>
    <definedName name="TitleRegion2.A7.N14.2">'Company Information'!$A$7:$N$14</definedName>
    <definedName name="TitleRegion2.A8.H27.6">'Indirect Expenses'!$A$8:$H$27</definedName>
    <definedName name="TitleRegion2.A9.N16.7">'ACA and Other Expenses'!$A$9:$N$16</definedName>
    <definedName name="TitleRegion2.A9.N18.7">'ACA and Other Expenses'!$A$9:$N$18</definedName>
    <definedName name="TitleRegion3.A16.K18.2">'Company Information'!$A$16:$K$18</definedName>
    <definedName name="TitleRegion3.A17.N18.7">'ACA and Other Expenses'!$A$17:$N$18</definedName>
    <definedName name="TitleRegion3.A28.H33.6">'Indirect Expenses'!$A$28:$H$33</definedName>
    <definedName name="TitleRegion3.A28.I33.6">'Indirect Expenses'!$A$28:$I$33</definedName>
    <definedName name="TitleRegion4.A20.N25.2">'Company Information'!$A$20:$N$23</definedName>
    <definedName name="TitleRegion4.A35.H41.6">'Indirect Expenses'!$A$35:$H$41</definedName>
    <definedName name="TitleRegion5.A24.K28.2">'Company Information'!$A$24:$K$28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5" l="1"/>
  <c r="A1" i="17"/>
  <c r="S6" i="15" l="1"/>
  <c r="R6" i="15" l="1"/>
  <c r="R4" i="15" s="1"/>
  <c r="V13" i="15" l="1"/>
  <c r="A1" i="23" l="1"/>
  <c r="M4" i="14"/>
  <c r="C20" i="11" l="1"/>
  <c r="C18" i="11"/>
  <c r="B23" i="23"/>
  <c r="B3" i="23"/>
  <c r="O9" i="24" l="1"/>
  <c r="P9" i="24" s="1"/>
  <c r="P15" i="7"/>
  <c r="U10" i="15" l="1"/>
  <c r="T10" i="15"/>
  <c r="U9" i="15"/>
  <c r="V10" i="15" l="1"/>
  <c r="L10" i="15"/>
  <c r="H16" i="15"/>
  <c r="A1" i="15" l="1"/>
  <c r="F4" i="15"/>
  <c r="C70" i="11" l="1"/>
  <c r="K23" i="7" l="1"/>
  <c r="K4" i="7" l="1"/>
  <c r="B32" i="23" l="1"/>
  <c r="D316" i="14" l="1"/>
  <c r="D315" i="14"/>
  <c r="D314" i="14"/>
  <c r="D313" i="14"/>
  <c r="D312" i="14"/>
  <c r="C316" i="14"/>
  <c r="C315" i="14"/>
  <c r="C314" i="14"/>
  <c r="C313" i="14"/>
  <c r="C312" i="14"/>
  <c r="B312" i="14"/>
  <c r="B313" i="14"/>
  <c r="B314" i="14"/>
  <c r="B315" i="14"/>
  <c r="B316" i="14"/>
  <c r="A312" i="14"/>
  <c r="A313" i="14"/>
  <c r="A314" i="14"/>
  <c r="A315" i="14"/>
  <c r="A316" i="14"/>
  <c r="D301" i="14"/>
  <c r="D302" i="14"/>
  <c r="C301" i="14"/>
  <c r="C302" i="14"/>
  <c r="B301" i="14"/>
  <c r="B302" i="14"/>
  <c r="A301" i="14"/>
  <c r="A302" i="14"/>
  <c r="Y2" i="8" l="1"/>
  <c r="A19" i="8"/>
  <c r="D73" i="14"/>
  <c r="C73" i="14"/>
  <c r="B73" i="14"/>
  <c r="A73" i="14"/>
  <c r="C12" i="11" l="1"/>
  <c r="A1" i="11"/>
  <c r="A16" i="21"/>
  <c r="G2" i="21"/>
  <c r="E37" i="4"/>
  <c r="C37" i="4"/>
  <c r="G35" i="4"/>
  <c r="G28" i="4"/>
  <c r="G8" i="4"/>
  <c r="A2" i="4"/>
  <c r="M2" i="5"/>
  <c r="A34" i="7"/>
  <c r="M21" i="7"/>
  <c r="A19" i="7"/>
  <c r="M2" i="7"/>
  <c r="H20" i="15"/>
  <c r="H7" i="15"/>
  <c r="A7" i="15"/>
  <c r="H3" i="15"/>
  <c r="B3" i="14" l="1"/>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3" i="14"/>
  <c r="B304" i="14"/>
  <c r="B305" i="14"/>
  <c r="B306" i="14"/>
  <c r="B307" i="14"/>
  <c r="B308" i="14"/>
  <c r="B309" i="14"/>
  <c r="B310" i="14"/>
  <c r="B311"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2" i="14"/>
  <c r="I33" i="7" l="1"/>
  <c r="D28" i="20" l="1"/>
  <c r="K7" i="21" l="1"/>
  <c r="K8" i="21"/>
  <c r="K9" i="21"/>
  <c r="K10" i="21"/>
  <c r="K11" i="21"/>
  <c r="K12" i="21"/>
  <c r="K13" i="21"/>
  <c r="K14" i="21"/>
  <c r="K6" i="21"/>
  <c r="K5" i="21"/>
  <c r="K2" i="21" l="1"/>
  <c r="D44" i="20"/>
  <c r="I35" i="7"/>
  <c r="E33" i="7"/>
  <c r="E35" i="7" s="1"/>
  <c r="C33" i="7"/>
  <c r="C35" i="7" s="1"/>
  <c r="I34" i="7"/>
  <c r="G34" i="7"/>
  <c r="E34" i="7"/>
  <c r="C34" i="7"/>
  <c r="O18" i="7"/>
  <c r="O20" i="7" s="1"/>
  <c r="M18" i="7"/>
  <c r="M20" i="7" s="1"/>
  <c r="K18" i="7"/>
  <c r="K20" i="7" s="1"/>
  <c r="I18" i="7"/>
  <c r="I20" i="7" s="1"/>
  <c r="G18" i="7"/>
  <c r="G20" i="7" s="1"/>
  <c r="E18" i="7"/>
  <c r="E20" i="7" s="1"/>
  <c r="O19" i="7"/>
  <c r="M19" i="7"/>
  <c r="K19" i="7"/>
  <c r="I19" i="7"/>
  <c r="G19" i="7"/>
  <c r="E19" i="7"/>
  <c r="A4" i="7" s="1"/>
  <c r="C18" i="7"/>
  <c r="C19" i="7"/>
  <c r="K5" i="7"/>
  <c r="E13" i="7"/>
  <c r="G35" i="7"/>
  <c r="K8" i="7"/>
  <c r="K11" i="7" s="1"/>
  <c r="L26" i="4"/>
  <c r="L25" i="4"/>
  <c r="C8" i="7"/>
  <c r="D10" i="14"/>
  <c r="D8" i="14"/>
  <c r="E8" i="7"/>
  <c r="E11" i="7" s="1"/>
  <c r="C5" i="20"/>
  <c r="C8" i="20"/>
  <c r="C24" i="20"/>
  <c r="D24" i="20"/>
  <c r="E24" i="20"/>
  <c r="F24" i="20"/>
  <c r="G24" i="20"/>
  <c r="H24" i="20"/>
  <c r="I24" i="20"/>
  <c r="C25" i="20"/>
  <c r="D25" i="20"/>
  <c r="E25" i="20"/>
  <c r="F25" i="20"/>
  <c r="G25" i="20"/>
  <c r="H25" i="20"/>
  <c r="I25" i="20"/>
  <c r="C28" i="20"/>
  <c r="F28" i="20"/>
  <c r="G28" i="20"/>
  <c r="H28" i="20"/>
  <c r="I28" i="20"/>
  <c r="C40" i="20"/>
  <c r="D40" i="20"/>
  <c r="E40" i="20"/>
  <c r="F40" i="20"/>
  <c r="C41" i="20"/>
  <c r="D41" i="20"/>
  <c r="E41" i="20"/>
  <c r="F41" i="20"/>
  <c r="C44" i="20"/>
  <c r="F44" i="20"/>
  <c r="G44" i="20"/>
  <c r="H44" i="20"/>
  <c r="I44" i="20"/>
  <c r="C45" i="20"/>
  <c r="D45" i="20"/>
  <c r="E45" i="20"/>
  <c r="F45" i="20"/>
  <c r="G45" i="20"/>
  <c r="H45" i="20"/>
  <c r="G11" i="4"/>
  <c r="G12" i="4"/>
  <c r="D286" i="14" s="1"/>
  <c r="G13" i="4"/>
  <c r="G14" i="4"/>
  <c r="D288" i="14" s="1"/>
  <c r="G15" i="4"/>
  <c r="D289" i="14" s="1"/>
  <c r="G16" i="4"/>
  <c r="G17" i="4"/>
  <c r="D291" i="14" s="1"/>
  <c r="G18" i="4"/>
  <c r="D292" i="14" s="1"/>
  <c r="G19" i="4"/>
  <c r="D293" i="14" s="1"/>
  <c r="G20" i="4"/>
  <c r="D294" i="14" s="1"/>
  <c r="G21" i="4"/>
  <c r="D295" i="14" s="1"/>
  <c r="G22" i="4"/>
  <c r="D296" i="14" s="1"/>
  <c r="G23" i="4"/>
  <c r="D297" i="14" s="1"/>
  <c r="G24" i="4"/>
  <c r="D298" i="14" s="1"/>
  <c r="C25" i="4"/>
  <c r="D269" i="14" s="1"/>
  <c r="E25" i="4"/>
  <c r="D284" i="14" s="1"/>
  <c r="C41" i="4"/>
  <c r="E41" i="4"/>
  <c r="D311" i="14" s="1"/>
  <c r="C19" i="8"/>
  <c r="C25" i="8" s="1"/>
  <c r="E19" i="8"/>
  <c r="D138" i="14" s="1"/>
  <c r="G19" i="8"/>
  <c r="G22" i="8" s="1"/>
  <c r="I19" i="8"/>
  <c r="I22" i="8" s="1"/>
  <c r="K19" i="8"/>
  <c r="K25" i="8" s="1"/>
  <c r="M19" i="8"/>
  <c r="F29" i="20" s="1"/>
  <c r="O19" i="8"/>
  <c r="O25" i="8" s="1"/>
  <c r="Q19" i="8"/>
  <c r="Q22" i="8" s="1"/>
  <c r="S19" i="8"/>
  <c r="S25" i="8" s="1"/>
  <c r="U19" i="8"/>
  <c r="D247" i="14" s="1"/>
  <c r="W19" i="8"/>
  <c r="W25" i="8" s="1"/>
  <c r="Y19" i="8"/>
  <c r="Y22" i="8" s="1"/>
  <c r="A24" i="8"/>
  <c r="C12" i="20" s="1"/>
  <c r="C6" i="5"/>
  <c r="D70" i="14" s="1"/>
  <c r="E6" i="5"/>
  <c r="D79" i="14" s="1"/>
  <c r="G6" i="5"/>
  <c r="D87" i="14" s="1"/>
  <c r="I6" i="5"/>
  <c r="D91" i="14" s="1"/>
  <c r="K6" i="5"/>
  <c r="D95" i="14" s="1"/>
  <c r="M6" i="5"/>
  <c r="D99" i="14" s="1"/>
  <c r="O6" i="5"/>
  <c r="D103" i="14" s="1"/>
  <c r="Q6" i="5"/>
  <c r="D107" i="14" s="1"/>
  <c r="W7" i="5"/>
  <c r="C6" i="20" s="1"/>
  <c r="W8" i="5"/>
  <c r="C9" i="20" s="1"/>
  <c r="G8" i="7"/>
  <c r="E23" i="20" s="1"/>
  <c r="I8" i="7"/>
  <c r="F23" i="20" s="1"/>
  <c r="M8" i="7"/>
  <c r="M11" i="7" s="1"/>
  <c r="O8" i="7"/>
  <c r="O11" i="7" s="1"/>
  <c r="R12" i="7"/>
  <c r="R17" i="7"/>
  <c r="K22" i="7"/>
  <c r="C26" i="7"/>
  <c r="E26" i="7"/>
  <c r="E24" i="7" s="1"/>
  <c r="G26" i="7"/>
  <c r="E39" i="20" s="1"/>
  <c r="I26" i="7"/>
  <c r="F39" i="20" s="1"/>
  <c r="R30" i="7"/>
  <c r="R32" i="7"/>
  <c r="D5" i="15"/>
  <c r="E12" i="15"/>
  <c r="A2" i="14"/>
  <c r="C2" i="14"/>
  <c r="D2" i="14"/>
  <c r="A3" i="14"/>
  <c r="C3" i="14"/>
  <c r="A4" i="14"/>
  <c r="C4" i="14"/>
  <c r="D4" i="14"/>
  <c r="A5" i="14"/>
  <c r="C5" i="14"/>
  <c r="D5" i="14"/>
  <c r="A6" i="14"/>
  <c r="C6" i="14"/>
  <c r="A7" i="14"/>
  <c r="C7" i="14"/>
  <c r="D7" i="14"/>
  <c r="A8" i="14"/>
  <c r="C8" i="14"/>
  <c r="A9" i="14"/>
  <c r="C9" i="14"/>
  <c r="D9" i="14"/>
  <c r="A10" i="14"/>
  <c r="C10" i="14"/>
  <c r="A11" i="14"/>
  <c r="C11" i="14"/>
  <c r="A12" i="14"/>
  <c r="C12" i="14"/>
  <c r="D12" i="14"/>
  <c r="A13" i="14"/>
  <c r="C13" i="14"/>
  <c r="D13" i="14"/>
  <c r="A14" i="14"/>
  <c r="C14" i="14"/>
  <c r="D14" i="14"/>
  <c r="A15" i="14"/>
  <c r="C15" i="14"/>
  <c r="D15" i="14"/>
  <c r="A16" i="14"/>
  <c r="C16" i="14"/>
  <c r="D16" i="14"/>
  <c r="A17" i="14"/>
  <c r="C17" i="14"/>
  <c r="D17" i="14"/>
  <c r="A18" i="14"/>
  <c r="C18" i="14"/>
  <c r="A19" i="14"/>
  <c r="C19" i="14"/>
  <c r="D19" i="14"/>
  <c r="A20" i="14"/>
  <c r="C20" i="14"/>
  <c r="D20" i="14"/>
  <c r="A21" i="14"/>
  <c r="C21" i="14"/>
  <c r="D21" i="14"/>
  <c r="A22" i="14"/>
  <c r="C22" i="14"/>
  <c r="D22" i="14"/>
  <c r="A23" i="14"/>
  <c r="C23" i="14"/>
  <c r="A24" i="14"/>
  <c r="C24" i="14"/>
  <c r="D24" i="14"/>
  <c r="A25" i="14"/>
  <c r="C25" i="14"/>
  <c r="D25" i="14"/>
  <c r="A26" i="14"/>
  <c r="C26" i="14"/>
  <c r="D26" i="14"/>
  <c r="A27" i="14"/>
  <c r="C27" i="14"/>
  <c r="D27" i="14"/>
  <c r="A28" i="14"/>
  <c r="C28" i="14"/>
  <c r="A29" i="14"/>
  <c r="C29" i="14"/>
  <c r="D29" i="14"/>
  <c r="A30" i="14"/>
  <c r="C30" i="14"/>
  <c r="D30" i="14"/>
  <c r="A31" i="14"/>
  <c r="C31" i="14"/>
  <c r="D31" i="14"/>
  <c r="A32" i="14"/>
  <c r="C32" i="14"/>
  <c r="D32" i="14"/>
  <c r="A33" i="14"/>
  <c r="C33" i="14"/>
  <c r="A34" i="14"/>
  <c r="C34" i="14"/>
  <c r="D34" i="14"/>
  <c r="A35" i="14"/>
  <c r="C35" i="14"/>
  <c r="D35" i="14"/>
  <c r="A36" i="14"/>
  <c r="C36" i="14"/>
  <c r="D36" i="14"/>
  <c r="A37" i="14"/>
  <c r="C37" i="14"/>
  <c r="D37" i="14"/>
  <c r="A38" i="14"/>
  <c r="C38" i="14"/>
  <c r="D38" i="14"/>
  <c r="A39" i="14"/>
  <c r="C39" i="14"/>
  <c r="A40" i="14"/>
  <c r="C40" i="14"/>
  <c r="D40" i="14"/>
  <c r="A41" i="14"/>
  <c r="C41" i="14"/>
  <c r="D41" i="14"/>
  <c r="A42" i="14"/>
  <c r="C42" i="14"/>
  <c r="D42" i="14"/>
  <c r="A43" i="14"/>
  <c r="C43" i="14"/>
  <c r="D43" i="14"/>
  <c r="A44" i="14"/>
  <c r="C44" i="14"/>
  <c r="D44" i="14"/>
  <c r="A45" i="14"/>
  <c r="C45" i="14"/>
  <c r="A46" i="14"/>
  <c r="C46" i="14"/>
  <c r="D46" i="14"/>
  <c r="A47" i="14"/>
  <c r="C47" i="14"/>
  <c r="D47" i="14"/>
  <c r="A48" i="14"/>
  <c r="C48" i="14"/>
  <c r="D48" i="14"/>
  <c r="A49" i="14"/>
  <c r="C49" i="14"/>
  <c r="D49" i="14"/>
  <c r="A50" i="14"/>
  <c r="C50" i="14"/>
  <c r="A51" i="14"/>
  <c r="C51" i="14"/>
  <c r="D51" i="14"/>
  <c r="A52" i="14"/>
  <c r="C52" i="14"/>
  <c r="D52" i="14"/>
  <c r="A53" i="14"/>
  <c r="C53" i="14"/>
  <c r="D53" i="14"/>
  <c r="A54" i="14"/>
  <c r="C54" i="14"/>
  <c r="D54" i="14"/>
  <c r="A55" i="14"/>
  <c r="C55" i="14"/>
  <c r="A56" i="14"/>
  <c r="C56" i="14"/>
  <c r="D56" i="14"/>
  <c r="A57" i="14"/>
  <c r="C57" i="14"/>
  <c r="D57" i="14"/>
  <c r="A58" i="14"/>
  <c r="C58" i="14"/>
  <c r="D58" i="14"/>
  <c r="A59" i="14"/>
  <c r="C59" i="14"/>
  <c r="D59" i="14"/>
  <c r="A60" i="14"/>
  <c r="C60" i="14"/>
  <c r="A61" i="14"/>
  <c r="C61" i="14"/>
  <c r="D61" i="14"/>
  <c r="A62" i="14"/>
  <c r="C62" i="14"/>
  <c r="D62" i="14"/>
  <c r="A63" i="14"/>
  <c r="C63" i="14"/>
  <c r="D63" i="14"/>
  <c r="A64" i="14"/>
  <c r="C64" i="14"/>
  <c r="D64" i="14"/>
  <c r="A65" i="14"/>
  <c r="C65" i="14"/>
  <c r="A66" i="14"/>
  <c r="C66" i="14"/>
  <c r="D66" i="14"/>
  <c r="A67" i="14"/>
  <c r="C67" i="14"/>
  <c r="D67" i="14"/>
  <c r="A68" i="14"/>
  <c r="C68" i="14"/>
  <c r="D68" i="14"/>
  <c r="A69" i="14"/>
  <c r="C69" i="14"/>
  <c r="D69" i="14"/>
  <c r="A70" i="14"/>
  <c r="C70" i="14"/>
  <c r="A71" i="14"/>
  <c r="C71" i="14"/>
  <c r="D71" i="14"/>
  <c r="A72" i="14"/>
  <c r="C72" i="14"/>
  <c r="D72" i="14"/>
  <c r="A74" i="14"/>
  <c r="C74" i="14"/>
  <c r="D74" i="14"/>
  <c r="A75" i="14"/>
  <c r="C75" i="14"/>
  <c r="D75" i="14"/>
  <c r="A76" i="14"/>
  <c r="C76" i="14"/>
  <c r="D76" i="14"/>
  <c r="A77" i="14"/>
  <c r="C77" i="14"/>
  <c r="D77" i="14"/>
  <c r="A78" i="14"/>
  <c r="C78" i="14"/>
  <c r="D78" i="14"/>
  <c r="A79" i="14"/>
  <c r="C79" i="14"/>
  <c r="A80" i="14"/>
  <c r="C80" i="14"/>
  <c r="D80" i="14"/>
  <c r="A81" i="14"/>
  <c r="C81" i="14"/>
  <c r="D81" i="14"/>
  <c r="A82" i="14"/>
  <c r="C82" i="14"/>
  <c r="D82" i="14"/>
  <c r="A83" i="14"/>
  <c r="C83" i="14"/>
  <c r="D83" i="14"/>
  <c r="A84" i="14"/>
  <c r="C84" i="14"/>
  <c r="D84" i="14"/>
  <c r="A85" i="14"/>
  <c r="C85" i="14"/>
  <c r="D85" i="14"/>
  <c r="A86" i="14"/>
  <c r="C86" i="14"/>
  <c r="D86" i="14"/>
  <c r="A87" i="14"/>
  <c r="C87" i="14"/>
  <c r="A88" i="14"/>
  <c r="C88" i="14"/>
  <c r="D88" i="14"/>
  <c r="A89" i="14"/>
  <c r="C89" i="14"/>
  <c r="D89" i="14"/>
  <c r="A90" i="14"/>
  <c r="C90" i="14"/>
  <c r="D90" i="14"/>
  <c r="A91" i="14"/>
  <c r="C91" i="14"/>
  <c r="A92" i="14"/>
  <c r="C92" i="14"/>
  <c r="D92" i="14"/>
  <c r="A93" i="14"/>
  <c r="C93" i="14"/>
  <c r="D93" i="14"/>
  <c r="A94" i="14"/>
  <c r="C94" i="14"/>
  <c r="D94" i="14"/>
  <c r="A95" i="14"/>
  <c r="C95" i="14"/>
  <c r="A96" i="14"/>
  <c r="C96" i="14"/>
  <c r="D96" i="14"/>
  <c r="A97" i="14"/>
  <c r="C97" i="14"/>
  <c r="D97" i="14"/>
  <c r="A98" i="14"/>
  <c r="C98" i="14"/>
  <c r="D98" i="14"/>
  <c r="A99" i="14"/>
  <c r="C99" i="14"/>
  <c r="A100" i="14"/>
  <c r="C100" i="14"/>
  <c r="D100" i="14"/>
  <c r="A101" i="14"/>
  <c r="C101" i="14"/>
  <c r="D101" i="14"/>
  <c r="A102" i="14"/>
  <c r="C102" i="14"/>
  <c r="D102" i="14"/>
  <c r="A103" i="14"/>
  <c r="C103" i="14"/>
  <c r="A104" i="14"/>
  <c r="C104" i="14"/>
  <c r="D104" i="14"/>
  <c r="A105" i="14"/>
  <c r="C105" i="14"/>
  <c r="D105" i="14"/>
  <c r="A106" i="14"/>
  <c r="C106" i="14"/>
  <c r="D106" i="14"/>
  <c r="A107" i="14"/>
  <c r="C107" i="14"/>
  <c r="A108" i="14"/>
  <c r="C108" i="14"/>
  <c r="D108" i="14"/>
  <c r="A109" i="14"/>
  <c r="C109" i="14"/>
  <c r="D109" i="14"/>
  <c r="A110" i="14"/>
  <c r="C110" i="14"/>
  <c r="D110" i="14"/>
  <c r="A111" i="14"/>
  <c r="C111" i="14"/>
  <c r="D111" i="14"/>
  <c r="A112" i="14"/>
  <c r="C112" i="14"/>
  <c r="D112" i="14"/>
  <c r="A113" i="14"/>
  <c r="C113" i="14"/>
  <c r="D113" i="14"/>
  <c r="A114" i="14"/>
  <c r="C114" i="14"/>
  <c r="D114" i="14"/>
  <c r="A115" i="14"/>
  <c r="C115" i="14"/>
  <c r="D115" i="14"/>
  <c r="A116" i="14"/>
  <c r="C116" i="14"/>
  <c r="D116" i="14"/>
  <c r="A117" i="14"/>
  <c r="C117" i="14"/>
  <c r="D117" i="14"/>
  <c r="A118" i="14"/>
  <c r="C118" i="14"/>
  <c r="D118" i="14"/>
  <c r="A119" i="14"/>
  <c r="C119" i="14"/>
  <c r="D119" i="14"/>
  <c r="A120" i="14"/>
  <c r="C120" i="14"/>
  <c r="D120" i="14"/>
  <c r="A121" i="14"/>
  <c r="C121" i="14"/>
  <c r="D121" i="14"/>
  <c r="A122" i="14"/>
  <c r="C122" i="14"/>
  <c r="D122" i="14"/>
  <c r="A123" i="14"/>
  <c r="C123" i="14"/>
  <c r="D123" i="14"/>
  <c r="A124" i="14"/>
  <c r="C124" i="14"/>
  <c r="D124" i="14"/>
  <c r="A125" i="14"/>
  <c r="C125" i="14"/>
  <c r="A126" i="14"/>
  <c r="C126" i="14"/>
  <c r="D126" i="14"/>
  <c r="A127" i="14"/>
  <c r="C127" i="14"/>
  <c r="D127" i="14"/>
  <c r="A128" i="14"/>
  <c r="C128" i="14"/>
  <c r="D128" i="14"/>
  <c r="A129" i="14"/>
  <c r="C129" i="14"/>
  <c r="D129" i="14"/>
  <c r="A130" i="14"/>
  <c r="C130" i="14"/>
  <c r="D130" i="14"/>
  <c r="A131" i="14"/>
  <c r="C131" i="14"/>
  <c r="D131" i="14"/>
  <c r="A132" i="14"/>
  <c r="C132" i="14"/>
  <c r="D132" i="14"/>
  <c r="A133" i="14"/>
  <c r="C133" i="14"/>
  <c r="D133" i="14"/>
  <c r="A134" i="14"/>
  <c r="C134" i="14"/>
  <c r="D134" i="14"/>
  <c r="A135" i="14"/>
  <c r="C135" i="14"/>
  <c r="D135" i="14"/>
  <c r="A136" i="14"/>
  <c r="C136" i="14"/>
  <c r="D136" i="14"/>
  <c r="A137" i="14"/>
  <c r="C137" i="14"/>
  <c r="D137" i="14"/>
  <c r="A138" i="14"/>
  <c r="C138" i="14"/>
  <c r="A139" i="14"/>
  <c r="C139" i="14"/>
  <c r="D139" i="14"/>
  <c r="A140" i="14"/>
  <c r="C140" i="14"/>
  <c r="D140" i="14"/>
  <c r="A141" i="14"/>
  <c r="C141" i="14"/>
  <c r="D141" i="14"/>
  <c r="A142" i="14"/>
  <c r="C142" i="14"/>
  <c r="D142" i="14"/>
  <c r="A143" i="14"/>
  <c r="C143" i="14"/>
  <c r="D143" i="14"/>
  <c r="A144" i="14"/>
  <c r="C144" i="14"/>
  <c r="D144" i="14"/>
  <c r="A145" i="14"/>
  <c r="C145" i="14"/>
  <c r="D145" i="14"/>
  <c r="A146" i="14"/>
  <c r="C146" i="14"/>
  <c r="D146" i="14"/>
  <c r="A147" i="14"/>
  <c r="C147" i="14"/>
  <c r="D147" i="14"/>
  <c r="A148" i="14"/>
  <c r="C148" i="14"/>
  <c r="D148" i="14"/>
  <c r="A149" i="14"/>
  <c r="C149" i="14"/>
  <c r="D149" i="14"/>
  <c r="A150" i="14"/>
  <c r="C150" i="14"/>
  <c r="D150" i="14"/>
  <c r="A151" i="14"/>
  <c r="C151" i="14"/>
  <c r="D151" i="14"/>
  <c r="A152" i="14"/>
  <c r="C152" i="14"/>
  <c r="A153" i="14"/>
  <c r="C153" i="14"/>
  <c r="D153" i="14"/>
  <c r="A154" i="14"/>
  <c r="C154" i="14"/>
  <c r="D154" i="14"/>
  <c r="A155" i="14"/>
  <c r="C155" i="14"/>
  <c r="D155" i="14"/>
  <c r="A156" i="14"/>
  <c r="C156" i="14"/>
  <c r="D156" i="14"/>
  <c r="A157" i="14"/>
  <c r="C157" i="14"/>
  <c r="D157" i="14"/>
  <c r="A158" i="14"/>
  <c r="C158" i="14"/>
  <c r="D158" i="14"/>
  <c r="A159" i="14"/>
  <c r="C159" i="14"/>
  <c r="D159" i="14"/>
  <c r="A160" i="14"/>
  <c r="C160" i="14"/>
  <c r="D160" i="14"/>
  <c r="A161" i="14"/>
  <c r="C161" i="14"/>
  <c r="D161" i="14"/>
  <c r="A162" i="14"/>
  <c r="C162" i="14"/>
  <c r="D162" i="14"/>
  <c r="A163" i="14"/>
  <c r="C163" i="14"/>
  <c r="D163" i="14"/>
  <c r="A164" i="14"/>
  <c r="C164" i="14"/>
  <c r="D164" i="14"/>
  <c r="A165" i="14"/>
  <c r="C165" i="14"/>
  <c r="A166" i="14"/>
  <c r="C166" i="14"/>
  <c r="D166" i="14"/>
  <c r="A167" i="14"/>
  <c r="C167" i="14"/>
  <c r="D167" i="14"/>
  <c r="A168" i="14"/>
  <c r="C168" i="14"/>
  <c r="D168" i="14"/>
  <c r="A169" i="14"/>
  <c r="C169" i="14"/>
  <c r="D169" i="14"/>
  <c r="A170" i="14"/>
  <c r="C170" i="14"/>
  <c r="D170" i="14"/>
  <c r="A171" i="14"/>
  <c r="C171" i="14"/>
  <c r="D171" i="14"/>
  <c r="A172" i="14"/>
  <c r="C172" i="14"/>
  <c r="D172" i="14"/>
  <c r="A173" i="14"/>
  <c r="C173" i="14"/>
  <c r="D173" i="14"/>
  <c r="A174" i="14"/>
  <c r="C174" i="14"/>
  <c r="D174" i="14"/>
  <c r="A175" i="14"/>
  <c r="C175" i="14"/>
  <c r="D175" i="14"/>
  <c r="A176" i="14"/>
  <c r="C176" i="14"/>
  <c r="D176" i="14"/>
  <c r="A177" i="14"/>
  <c r="C177" i="14"/>
  <c r="D177" i="14"/>
  <c r="A178" i="14"/>
  <c r="C178" i="14"/>
  <c r="D178" i="14"/>
  <c r="A179" i="14"/>
  <c r="C179" i="14"/>
  <c r="D179" i="14"/>
  <c r="A180" i="14"/>
  <c r="C180" i="14"/>
  <c r="D180" i="14"/>
  <c r="A181" i="14"/>
  <c r="C181" i="14"/>
  <c r="D181" i="14"/>
  <c r="A182" i="14"/>
  <c r="C182" i="14"/>
  <c r="D182" i="14"/>
  <c r="A183" i="14"/>
  <c r="C183" i="14"/>
  <c r="D183" i="14"/>
  <c r="A184" i="14"/>
  <c r="C184" i="14"/>
  <c r="D184" i="14"/>
  <c r="A185" i="14"/>
  <c r="C185" i="14"/>
  <c r="D185" i="14"/>
  <c r="A186" i="14"/>
  <c r="C186" i="14"/>
  <c r="D186" i="14"/>
  <c r="A187" i="14"/>
  <c r="C187" i="14"/>
  <c r="D187" i="14"/>
  <c r="A188" i="14"/>
  <c r="C188" i="14"/>
  <c r="D188" i="14"/>
  <c r="A189" i="14"/>
  <c r="C189" i="14"/>
  <c r="D189" i="14"/>
  <c r="A190" i="14"/>
  <c r="C190" i="14"/>
  <c r="D190" i="14"/>
  <c r="A191" i="14"/>
  <c r="C191" i="14"/>
  <c r="D191" i="14"/>
  <c r="A192" i="14"/>
  <c r="C192" i="14"/>
  <c r="D192" i="14"/>
  <c r="A193" i="14"/>
  <c r="C193" i="14"/>
  <c r="A194" i="14"/>
  <c r="C194" i="14"/>
  <c r="D194" i="14"/>
  <c r="A195" i="14"/>
  <c r="C195" i="14"/>
  <c r="D195" i="14"/>
  <c r="A196" i="14"/>
  <c r="C196" i="14"/>
  <c r="D196" i="14"/>
  <c r="A197" i="14"/>
  <c r="C197" i="14"/>
  <c r="D197" i="14"/>
  <c r="A198" i="14"/>
  <c r="C198" i="14"/>
  <c r="D198" i="14"/>
  <c r="A199" i="14"/>
  <c r="C199" i="14"/>
  <c r="D199" i="14"/>
  <c r="A200" i="14"/>
  <c r="C200" i="14"/>
  <c r="D200" i="14"/>
  <c r="A201" i="14"/>
  <c r="C201" i="14"/>
  <c r="D201" i="14"/>
  <c r="A202" i="14"/>
  <c r="C202" i="14"/>
  <c r="D202" i="14"/>
  <c r="A203" i="14"/>
  <c r="C203" i="14"/>
  <c r="D203" i="14"/>
  <c r="A204" i="14"/>
  <c r="C204" i="14"/>
  <c r="D204" i="14"/>
  <c r="A205" i="14"/>
  <c r="C205" i="14"/>
  <c r="D205" i="14"/>
  <c r="A206" i="14"/>
  <c r="C206" i="14"/>
  <c r="D206" i="14"/>
  <c r="A207" i="14"/>
  <c r="C207" i="14"/>
  <c r="D207" i="14"/>
  <c r="A208" i="14"/>
  <c r="C208" i="14"/>
  <c r="D208" i="14"/>
  <c r="A209" i="14"/>
  <c r="C209" i="14"/>
  <c r="D209" i="14"/>
  <c r="A210" i="14"/>
  <c r="C210" i="14"/>
  <c r="D210" i="14"/>
  <c r="A211" i="14"/>
  <c r="C211" i="14"/>
  <c r="D211" i="14"/>
  <c r="A212" i="14"/>
  <c r="C212" i="14"/>
  <c r="D212" i="14"/>
  <c r="A213" i="14"/>
  <c r="C213" i="14"/>
  <c r="D213" i="14"/>
  <c r="A214" i="14"/>
  <c r="C214" i="14"/>
  <c r="D214" i="14"/>
  <c r="A215" i="14"/>
  <c r="C215" i="14"/>
  <c r="D215" i="14"/>
  <c r="A216" i="14"/>
  <c r="C216" i="14"/>
  <c r="D216" i="14"/>
  <c r="A217" i="14"/>
  <c r="C217" i="14"/>
  <c r="D217" i="14"/>
  <c r="A218" i="14"/>
  <c r="C218" i="14"/>
  <c r="D218" i="14"/>
  <c r="A219" i="14"/>
  <c r="C219" i="14"/>
  <c r="D219" i="14"/>
  <c r="A220" i="14"/>
  <c r="C220" i="14"/>
  <c r="D220" i="14"/>
  <c r="A221" i="14"/>
  <c r="C221" i="14"/>
  <c r="D221" i="14"/>
  <c r="A222" i="14"/>
  <c r="C222" i="14"/>
  <c r="D222" i="14"/>
  <c r="A223" i="14"/>
  <c r="C223" i="14"/>
  <c r="D223" i="14"/>
  <c r="A224" i="14"/>
  <c r="C224" i="14"/>
  <c r="D224" i="14"/>
  <c r="A225" i="14"/>
  <c r="C225" i="14"/>
  <c r="D225" i="14"/>
  <c r="A226" i="14"/>
  <c r="C226" i="14"/>
  <c r="D226" i="14"/>
  <c r="A227" i="14"/>
  <c r="C227" i="14"/>
  <c r="D227" i="14"/>
  <c r="A228" i="14"/>
  <c r="C228" i="14"/>
  <c r="D228" i="14"/>
  <c r="A229" i="14"/>
  <c r="C229" i="14"/>
  <c r="D229" i="14"/>
  <c r="A230" i="14"/>
  <c r="C230" i="14"/>
  <c r="D230" i="14"/>
  <c r="A231" i="14"/>
  <c r="C231" i="14"/>
  <c r="D231" i="14"/>
  <c r="A232" i="14"/>
  <c r="C232" i="14"/>
  <c r="D232" i="14"/>
  <c r="A233" i="14"/>
  <c r="C233" i="14"/>
  <c r="D233" i="14"/>
  <c r="A234" i="14"/>
  <c r="C234" i="14"/>
  <c r="D234" i="14"/>
  <c r="A235" i="14"/>
  <c r="C235" i="14"/>
  <c r="D235" i="14"/>
  <c r="A236" i="14"/>
  <c r="C236" i="14"/>
  <c r="D236" i="14"/>
  <c r="A237" i="14"/>
  <c r="C237" i="14"/>
  <c r="D237" i="14"/>
  <c r="A238" i="14"/>
  <c r="C238" i="14"/>
  <c r="D238" i="14"/>
  <c r="A239" i="14"/>
  <c r="C239" i="14"/>
  <c r="D239" i="14"/>
  <c r="A240" i="14"/>
  <c r="C240" i="14"/>
  <c r="D240" i="14"/>
  <c r="A241" i="14"/>
  <c r="C241" i="14"/>
  <c r="D241" i="14"/>
  <c r="A242" i="14"/>
  <c r="C242" i="14"/>
  <c r="D242" i="14"/>
  <c r="A243" i="14"/>
  <c r="C243" i="14"/>
  <c r="D243" i="14"/>
  <c r="A244" i="14"/>
  <c r="C244" i="14"/>
  <c r="D244" i="14"/>
  <c r="A245" i="14"/>
  <c r="C245" i="14"/>
  <c r="D245" i="14"/>
  <c r="A246" i="14"/>
  <c r="C246" i="14"/>
  <c r="D246" i="14"/>
  <c r="A247" i="14"/>
  <c r="C247" i="14"/>
  <c r="A248" i="14"/>
  <c r="C248" i="14"/>
  <c r="D248" i="14"/>
  <c r="A249" i="14"/>
  <c r="C249" i="14"/>
  <c r="D249" i="14"/>
  <c r="A250" i="14"/>
  <c r="C250" i="14"/>
  <c r="D250" i="14"/>
  <c r="A251" i="14"/>
  <c r="C251" i="14"/>
  <c r="A252" i="14"/>
  <c r="C252" i="14"/>
  <c r="D252" i="14"/>
  <c r="A253" i="14"/>
  <c r="C253" i="14"/>
  <c r="D253" i="14"/>
  <c r="A254" i="14"/>
  <c r="C254" i="14"/>
  <c r="A255" i="14"/>
  <c r="C255" i="14"/>
  <c r="D255" i="14"/>
  <c r="A256" i="14"/>
  <c r="C256" i="14"/>
  <c r="D256" i="14"/>
  <c r="A257" i="14"/>
  <c r="C257" i="14"/>
  <c r="D257" i="14"/>
  <c r="A258" i="14"/>
  <c r="C258" i="14"/>
  <c r="D258" i="14"/>
  <c r="A259" i="14"/>
  <c r="C259" i="14"/>
  <c r="D259" i="14"/>
  <c r="A260" i="14"/>
  <c r="C260" i="14"/>
  <c r="D260" i="14"/>
  <c r="A261" i="14"/>
  <c r="C261" i="14"/>
  <c r="D261" i="14"/>
  <c r="A262" i="14"/>
  <c r="C262" i="14"/>
  <c r="D262" i="14"/>
  <c r="A263" i="14"/>
  <c r="C263" i="14"/>
  <c r="D263" i="14"/>
  <c r="A264" i="14"/>
  <c r="C264" i="14"/>
  <c r="D264" i="14"/>
  <c r="A265" i="14"/>
  <c r="C265" i="14"/>
  <c r="D265" i="14"/>
  <c r="A266" i="14"/>
  <c r="C266" i="14"/>
  <c r="D266" i="14"/>
  <c r="A267" i="14"/>
  <c r="C267" i="14"/>
  <c r="D267" i="14"/>
  <c r="A268" i="14"/>
  <c r="C268" i="14"/>
  <c r="D268" i="14"/>
  <c r="A269" i="14"/>
  <c r="C269" i="14"/>
  <c r="A270" i="14"/>
  <c r="C270" i="14"/>
  <c r="D270" i="14"/>
  <c r="A271" i="14"/>
  <c r="C271" i="14"/>
  <c r="D271" i="14"/>
  <c r="A272" i="14"/>
  <c r="C272" i="14"/>
  <c r="D272" i="14"/>
  <c r="A273" i="14"/>
  <c r="C273" i="14"/>
  <c r="D273" i="14"/>
  <c r="A274" i="14"/>
  <c r="C274" i="14"/>
  <c r="D274" i="14"/>
  <c r="A275" i="14"/>
  <c r="C275" i="14"/>
  <c r="D275" i="14"/>
  <c r="A276" i="14"/>
  <c r="C276" i="14"/>
  <c r="D276" i="14"/>
  <c r="A277" i="14"/>
  <c r="C277" i="14"/>
  <c r="D277" i="14"/>
  <c r="A278" i="14"/>
  <c r="C278" i="14"/>
  <c r="D278" i="14"/>
  <c r="A279" i="14"/>
  <c r="C279" i="14"/>
  <c r="D279" i="14"/>
  <c r="A280" i="14"/>
  <c r="C280" i="14"/>
  <c r="D280" i="14"/>
  <c r="A281" i="14"/>
  <c r="C281" i="14"/>
  <c r="D281" i="14"/>
  <c r="A282" i="14"/>
  <c r="C282" i="14"/>
  <c r="D282" i="14"/>
  <c r="A283" i="14"/>
  <c r="C283" i="14"/>
  <c r="D283" i="14"/>
  <c r="A284" i="14"/>
  <c r="C284" i="14"/>
  <c r="A285" i="14"/>
  <c r="C285" i="14"/>
  <c r="D285" i="14"/>
  <c r="A286" i="14"/>
  <c r="C286" i="14"/>
  <c r="A287" i="14"/>
  <c r="C287" i="14"/>
  <c r="D287" i="14"/>
  <c r="A288" i="14"/>
  <c r="C288" i="14"/>
  <c r="A289" i="14"/>
  <c r="C289" i="14"/>
  <c r="A290" i="14"/>
  <c r="C290" i="14"/>
  <c r="D290" i="14"/>
  <c r="A291" i="14"/>
  <c r="C291" i="14"/>
  <c r="A292" i="14"/>
  <c r="C292" i="14"/>
  <c r="A293" i="14"/>
  <c r="C293" i="14"/>
  <c r="A294" i="14"/>
  <c r="C294" i="14"/>
  <c r="A295" i="14"/>
  <c r="C295" i="14"/>
  <c r="A296" i="14"/>
  <c r="C296" i="14"/>
  <c r="A297" i="14"/>
  <c r="C297" i="14"/>
  <c r="A298" i="14"/>
  <c r="C298" i="14"/>
  <c r="A299" i="14"/>
  <c r="C299" i="14"/>
  <c r="A300" i="14"/>
  <c r="C300" i="14"/>
  <c r="D300" i="14"/>
  <c r="A303" i="14"/>
  <c r="C303" i="14"/>
  <c r="D303" i="14"/>
  <c r="A304" i="14"/>
  <c r="C304" i="14"/>
  <c r="D304" i="14"/>
  <c r="A305" i="14"/>
  <c r="C305" i="14"/>
  <c r="D305" i="14"/>
  <c r="A306" i="14"/>
  <c r="C306" i="14"/>
  <c r="D306" i="14"/>
  <c r="A307" i="14"/>
  <c r="C307" i="14"/>
  <c r="D307" i="14"/>
  <c r="A308" i="14"/>
  <c r="C308" i="14"/>
  <c r="D308" i="14"/>
  <c r="A309" i="14"/>
  <c r="C309" i="14"/>
  <c r="D309" i="14"/>
  <c r="A310" i="14"/>
  <c r="C310" i="14"/>
  <c r="D310" i="14"/>
  <c r="A311" i="14"/>
  <c r="C311"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G24" i="7"/>
  <c r="G29" i="20"/>
  <c r="M22" i="8"/>
  <c r="O22" i="8"/>
  <c r="S22" i="8"/>
  <c r="M25" i="8"/>
  <c r="D193" i="14"/>
  <c r="D45" i="14"/>
  <c r="S12" i="15" l="1"/>
  <c r="S8" i="5"/>
  <c r="Q10" i="5" s="1"/>
  <c r="S7" i="5"/>
  <c r="A9" i="5" s="1"/>
  <c r="A22" i="7"/>
  <c r="R5" i="15"/>
  <c r="I29" i="7"/>
  <c r="D65" i="14"/>
  <c r="G29" i="7"/>
  <c r="E22" i="8"/>
  <c r="I29" i="20"/>
  <c r="D251" i="14"/>
  <c r="W22" i="8"/>
  <c r="G6" i="4"/>
  <c r="A1" i="24"/>
  <c r="D23" i="14"/>
  <c r="G6" i="7"/>
  <c r="H26" i="20"/>
  <c r="D125" i="14"/>
  <c r="H12" i="15"/>
  <c r="A25" i="15"/>
  <c r="H23" i="20"/>
  <c r="D39" i="14"/>
  <c r="D26" i="20"/>
  <c r="M6" i="7"/>
  <c r="G11" i="7"/>
  <c r="I11" i="7"/>
  <c r="I6" i="7"/>
  <c r="G30" i="20"/>
  <c r="H29" i="20"/>
  <c r="G5" i="4"/>
  <c r="D254" i="14"/>
  <c r="C22" i="8"/>
  <c r="G4" i="4"/>
  <c r="D165" i="14"/>
  <c r="F42" i="20"/>
  <c r="F43" i="20" s="1"/>
  <c r="U22" i="8"/>
  <c r="A33" i="7"/>
  <c r="D33" i="14"/>
  <c r="A18" i="7"/>
  <c r="K6" i="7"/>
  <c r="G23" i="20"/>
  <c r="C39" i="20"/>
  <c r="C17" i="20"/>
  <c r="E17" i="20" s="1"/>
  <c r="D28" i="14"/>
  <c r="C11" i="7"/>
  <c r="C15" i="20"/>
  <c r="E15" i="20" s="1"/>
  <c r="F26" i="20"/>
  <c r="F31" i="20" s="1"/>
  <c r="C24" i="7"/>
  <c r="A1" i="21"/>
  <c r="A1" i="4"/>
  <c r="A1" i="8"/>
  <c r="A1" i="5"/>
  <c r="D30" i="20"/>
  <c r="E46" i="20"/>
  <c r="D29" i="20"/>
  <c r="G25" i="8"/>
  <c r="G25" i="4"/>
  <c r="D299" i="14" s="1"/>
  <c r="E26" i="20"/>
  <c r="E27" i="20" s="1"/>
  <c r="G26" i="20"/>
  <c r="K22" i="8"/>
  <c r="F27" i="4"/>
  <c r="A27" i="4" s="1"/>
  <c r="E30" i="20"/>
  <c r="D6" i="14"/>
  <c r="D5" i="20"/>
  <c r="D6" i="20" s="1"/>
  <c r="E5" i="20" s="1"/>
  <c r="A1" i="20"/>
  <c r="A1" i="7"/>
  <c r="F30" i="20"/>
  <c r="H30" i="20"/>
  <c r="R3" i="15"/>
  <c r="D8" i="20"/>
  <c r="D9" i="20" s="1"/>
  <c r="E8" i="20" s="1"/>
  <c r="I26" i="20"/>
  <c r="I23" i="20"/>
  <c r="I30" i="20" s="1"/>
  <c r="O6" i="7"/>
  <c r="F46" i="20"/>
  <c r="I24" i="7"/>
  <c r="D60" i="14"/>
  <c r="C46" i="20"/>
  <c r="E47" i="20"/>
  <c r="E43" i="20"/>
  <c r="C23" i="20"/>
  <c r="C30" i="20" s="1"/>
  <c r="D11" i="14"/>
  <c r="R26" i="7"/>
  <c r="D42" i="20"/>
  <c r="D47" i="20" s="1"/>
  <c r="K31" i="7"/>
  <c r="E29" i="7"/>
  <c r="D152" i="14"/>
  <c r="AC19" i="8"/>
  <c r="D39" i="20"/>
  <c r="D46" i="20" s="1"/>
  <c r="C26" i="20"/>
  <c r="R8" i="7"/>
  <c r="D18" i="14"/>
  <c r="E14" i="7"/>
  <c r="D23" i="20"/>
  <c r="E6" i="7"/>
  <c r="C29" i="7"/>
  <c r="A35" i="7"/>
  <c r="D55" i="14"/>
  <c r="C42" i="20"/>
  <c r="K26" i="7"/>
  <c r="E15" i="7"/>
  <c r="D50" i="14"/>
  <c r="C6" i="7"/>
  <c r="C20" i="7"/>
  <c r="A20" i="7" s="1"/>
  <c r="C29" i="20"/>
  <c r="E29" i="20"/>
  <c r="F47" i="20" l="1"/>
  <c r="R35" i="7"/>
  <c r="U13" i="15" s="1"/>
  <c r="S5" i="15" s="1"/>
  <c r="R2" i="15"/>
  <c r="J28" i="15"/>
  <c r="C43" i="20"/>
  <c r="H31" i="20"/>
  <c r="H27" i="20"/>
  <c r="D27" i="20"/>
  <c r="A28" i="15"/>
  <c r="A36" i="7"/>
  <c r="G42" i="4"/>
  <c r="C18" i="24"/>
  <c r="C17" i="24"/>
  <c r="G43" i="4"/>
  <c r="F27" i="20"/>
  <c r="M13" i="7"/>
  <c r="G27" i="20"/>
  <c r="A10" i="5"/>
  <c r="W23" i="8"/>
  <c r="W20" i="8" s="1"/>
  <c r="A25" i="7"/>
  <c r="D31" i="20"/>
  <c r="G31" i="20"/>
  <c r="C27" i="20"/>
  <c r="A37" i="7"/>
  <c r="Q21" i="5"/>
  <c r="C11" i="20"/>
  <c r="D11" i="20" s="1"/>
  <c r="D12" i="20" s="1"/>
  <c r="E11" i="20" s="1"/>
  <c r="F26" i="4"/>
  <c r="G26" i="4" s="1"/>
  <c r="G3" i="4"/>
  <c r="A26" i="4"/>
  <c r="J27" i="20"/>
  <c r="I27" i="20"/>
  <c r="A27" i="15"/>
  <c r="A26" i="15"/>
  <c r="M37" i="7"/>
  <c r="W21" i="8"/>
  <c r="S9" i="5"/>
  <c r="U23" i="8"/>
  <c r="U20" i="8" s="1"/>
  <c r="M35" i="7"/>
  <c r="S23" i="8"/>
  <c r="S20" i="8" s="1"/>
  <c r="Y23" i="8"/>
  <c r="Y20" i="8" s="1"/>
  <c r="Q9" i="5"/>
  <c r="I31" i="20"/>
  <c r="A30" i="20"/>
  <c r="D18" i="20" s="1"/>
  <c r="A46" i="20"/>
  <c r="J45" i="20" s="1"/>
  <c r="C31" i="20"/>
  <c r="K28" i="7"/>
  <c r="J43" i="20"/>
  <c r="D43" i="20"/>
  <c r="C47" i="20"/>
  <c r="A7" i="7"/>
  <c r="E31" i="20"/>
  <c r="S2" i="15" l="1"/>
  <c r="S3" i="15"/>
  <c r="V3" i="15" s="1"/>
  <c r="A27" i="20"/>
  <c r="J23" i="20" s="1"/>
  <c r="A23" i="8"/>
  <c r="B20" i="8" s="1"/>
  <c r="A51" i="20"/>
  <c r="J29" i="20"/>
  <c r="A35" i="20"/>
  <c r="J28" i="20"/>
  <c r="J44" i="20"/>
  <c r="D19" i="20"/>
  <c r="A43" i="20"/>
  <c r="E16" i="20" s="1"/>
  <c r="V2" i="15" l="1"/>
  <c r="E14" i="20"/>
  <c r="A34" i="20"/>
  <c r="A33" i="20"/>
  <c r="J39" i="20"/>
  <c r="A50" i="20"/>
  <c r="A49" i="20"/>
  <c r="A53" i="20"/>
  <c r="V4" i="15" l="1"/>
  <c r="V5" i="15" s="1"/>
  <c r="A24" i="15"/>
  <c r="R24" i="15" s="1"/>
  <c r="J24" i="15" s="1"/>
  <c r="H8" i="15"/>
  <c r="D3" i="14"/>
  <c r="T9" i="15"/>
  <c r="V1" i="15" l="1"/>
  <c r="M1" i="15" s="1"/>
  <c r="V9" i="15"/>
  <c r="T11" i="15"/>
  <c r="C15" i="7" s="1"/>
  <c r="L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Tracy.L Johnson</author>
  </authors>
  <commentList>
    <comment ref="F9" authorId="0" shapeId="0" xr:uid="{F8B1EC8B-82C9-4DA7-A05D-C4E87191CBE1}">
      <text>
        <r>
          <rPr>
            <b/>
            <sz val="9"/>
            <color indexed="81"/>
            <rFont val="Tahoma"/>
            <family val="2"/>
          </rPr>
          <t>This revenue shouold be for COMMERCIAL products only</t>
        </r>
        <r>
          <rPr>
            <sz val="9"/>
            <color indexed="81"/>
            <rFont val="Tahoma"/>
            <family val="2"/>
          </rPr>
          <t xml:space="preserve">
</t>
        </r>
      </text>
    </comment>
    <comment ref="F10" authorId="0" shapeId="0" xr:uid="{F4C4E397-808B-4144-BD9E-FD38A9F8ED7B}">
      <text>
        <r>
          <rPr>
            <b/>
            <sz val="9"/>
            <color indexed="81"/>
            <rFont val="Tahoma"/>
            <family val="2"/>
          </rPr>
          <t>This revenue should be for COMMERCIAL products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Tracy.L Johnson</author>
  </authors>
  <commentList>
    <comment ref="C13" authorId="0" shapeId="0" xr:uid="{00000000-0006-0000-0500-000001000000}">
      <text>
        <r>
          <rPr>
            <b/>
            <sz val="9"/>
            <color indexed="81"/>
            <rFont val="Tahoma"/>
            <family val="2"/>
          </rPr>
          <t>Report only COMMERCIAL Small Employer Market Covered Lives</t>
        </r>
        <r>
          <rPr>
            <sz val="9"/>
            <color indexed="81"/>
            <rFont val="Tahoma"/>
            <family val="2"/>
          </rPr>
          <t xml:space="preserve">
</t>
        </r>
      </text>
    </comment>
    <comment ref="C14" authorId="0" shapeId="0" xr:uid="{00000000-0006-0000-0500-000002000000}">
      <text>
        <r>
          <rPr>
            <b/>
            <sz val="9"/>
            <color indexed="81"/>
            <rFont val="Tahoma"/>
            <family val="2"/>
          </rPr>
          <t>Report only COMMERCIAL Individual Market Covered Lives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900-000003000000}">
      <text>
        <r>
          <rPr>
            <b/>
            <sz val="9"/>
            <color rgb="FF000000"/>
            <rFont val="Tahoma"/>
            <family val="2"/>
          </rPr>
          <t>Amount will be zero if you had no plans on MNsure</t>
        </r>
      </text>
    </comment>
    <comment ref="A8" authorId="0" shapeId="0" xr:uid="{00000000-0006-0000-0900-000004000000}">
      <text>
        <r>
          <rPr>
            <b/>
            <sz val="9"/>
            <color rgb="FF000000"/>
            <rFont val="Tahoma"/>
            <family val="2"/>
          </rPr>
          <t>Amount will be zero if you had no plans on MNsure</t>
        </r>
      </text>
    </comment>
  </commentList>
</comments>
</file>

<file path=xl/sharedStrings.xml><?xml version="1.0" encoding="utf-8"?>
<sst xmlns="http://schemas.openxmlformats.org/spreadsheetml/2006/main" count="24994" uniqueCount="7188">
  <si>
    <t>health.drmreport@state.mn.us</t>
  </si>
  <si>
    <t>Research and product development expenses</t>
  </si>
  <si>
    <t>Sec 4,5,6,7</t>
  </si>
  <si>
    <t xml:space="preserve">Section </t>
  </si>
  <si>
    <t>Reported Amounts</t>
  </si>
  <si>
    <t>Section 9: Taxes and Assessments</t>
  </si>
  <si>
    <t xml:space="preserve">Section 10: Capital Costs </t>
  </si>
  <si>
    <t>Section 8: Indirect Health Care Expenses (Medical and Dental)</t>
  </si>
  <si>
    <t>Section 7: Health Care Expenses (Medical and Dental)</t>
  </si>
  <si>
    <t>Expense Category</t>
  </si>
  <si>
    <t>FP Contact ID</t>
  </si>
  <si>
    <t>CC1 Contact ID</t>
  </si>
  <si>
    <t>CC2 Contact ID</t>
  </si>
  <si>
    <t>NPI</t>
  </si>
  <si>
    <t>Web site</t>
  </si>
  <si>
    <t>FYE</t>
  </si>
  <si>
    <t xml:space="preserve">Courtesy Contact 1 </t>
  </si>
  <si>
    <t>Medical Enrollment</t>
  </si>
  <si>
    <t>Dental Enrollment</t>
  </si>
  <si>
    <t>Medical Revenues vs. Expenses</t>
  </si>
  <si>
    <t>Dental Revenues vs. Expenses</t>
  </si>
  <si>
    <t>Enrollment and Revenues vs. Expenses</t>
  </si>
  <si>
    <t>Utilization Review Fee Revenue</t>
  </si>
  <si>
    <t>Patient Services Revenue</t>
  </si>
  <si>
    <t>Skilled Nursing Facilities</t>
  </si>
  <si>
    <t>Durable Medical Goods</t>
  </si>
  <si>
    <t xml:space="preserve">Chemical Depend/ Mental Health </t>
  </si>
  <si>
    <t>Inpatient Hospital Services</t>
  </si>
  <si>
    <t>Indirect Expense Category</t>
  </si>
  <si>
    <t>Billing and Enrollment</t>
  </si>
  <si>
    <t>Claim Processing</t>
  </si>
  <si>
    <t>Detection and Prevention of Fraud</t>
  </si>
  <si>
    <t>Customer Service</t>
  </si>
  <si>
    <t>Provider Relations and Contracting</t>
  </si>
  <si>
    <t xml:space="preserve">Underwriting </t>
  </si>
  <si>
    <t xml:space="preserve">Lobbying </t>
  </si>
  <si>
    <t>Product Management and Marketing</t>
  </si>
  <si>
    <t>Quality Assurance and Utilization Management</t>
  </si>
  <si>
    <t>Wellness and Health Education</t>
  </si>
  <si>
    <t>Research and Product Development</t>
  </si>
  <si>
    <t>General Administration</t>
  </si>
  <si>
    <t>MinnesotaCare Tax</t>
  </si>
  <si>
    <t>Other Taxes and Assessments</t>
  </si>
  <si>
    <t>Capital Costs on Behalf of a Hospital or Clinic</t>
  </si>
  <si>
    <t>Errors in Reports</t>
  </si>
  <si>
    <t>Expenses Tab</t>
  </si>
  <si>
    <t>Additional Load Script for Calculated Codes</t>
  </si>
  <si>
    <t>Enrollment - Medical Subscribers</t>
  </si>
  <si>
    <t>Enrollment - Dental Subscribers</t>
  </si>
  <si>
    <t>Demog - Health Care Premiums</t>
  </si>
  <si>
    <t>Revenue - Med and Dent Premiums</t>
  </si>
  <si>
    <t>Revenue - Med and Dent Other</t>
  </si>
  <si>
    <t>Sec 4,5</t>
  </si>
  <si>
    <t>Sec 6</t>
  </si>
  <si>
    <t>Commercial</t>
  </si>
  <si>
    <t>Self Insured</t>
  </si>
  <si>
    <t>Stop Loss</t>
  </si>
  <si>
    <t>Stop Loss &amp;/or Self Insured</t>
  </si>
  <si>
    <t>Member Liability</t>
  </si>
  <si>
    <t>Company Name</t>
  </si>
  <si>
    <t>Title</t>
  </si>
  <si>
    <t>Salaries and Benefits</t>
  </si>
  <si>
    <t>Medicare Advantage</t>
  </si>
  <si>
    <t>Medicare Supplement</t>
  </si>
  <si>
    <t>Medicare Payments</t>
  </si>
  <si>
    <t>Enrollee Payments</t>
  </si>
  <si>
    <t xml:space="preserve">Medicare Advantage </t>
  </si>
  <si>
    <t xml:space="preserve">Medicare Supplement </t>
  </si>
  <si>
    <t>Total Medical Member Months</t>
  </si>
  <si>
    <t xml:space="preserve">Total Dental Member Months </t>
  </si>
  <si>
    <t>Yes</t>
  </si>
  <si>
    <t>No</t>
  </si>
  <si>
    <t>MN Public Program</t>
  </si>
  <si>
    <t>Physician Services</t>
  </si>
  <si>
    <t>Outpatient Services</t>
  </si>
  <si>
    <t>Home Health Care</t>
  </si>
  <si>
    <t>Emergency Services</t>
  </si>
  <si>
    <t>Pharmacy and Non-Durables</t>
  </si>
  <si>
    <t>Dental Services</t>
  </si>
  <si>
    <t xml:space="preserve">Indirect Expense </t>
  </si>
  <si>
    <t>Not Itemized Above</t>
  </si>
  <si>
    <t>Carrier Expense</t>
  </si>
  <si>
    <t>Other Health Prof Services</t>
  </si>
  <si>
    <t>Other Expense</t>
  </si>
  <si>
    <t>f</t>
  </si>
  <si>
    <t>g</t>
  </si>
  <si>
    <t>Small Employer Market</t>
  </si>
  <si>
    <t>Individual Market</t>
  </si>
  <si>
    <t xml:space="preserve">Section 3: Contact Information  </t>
  </si>
  <si>
    <t>Medicare</t>
  </si>
  <si>
    <t>Type of Practice</t>
  </si>
  <si>
    <t>System Affiliation 3</t>
  </si>
  <si>
    <t>Affiliation Type 3</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</si>
  <si>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</si>
  <si>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</si>
  <si>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</si>
  <si>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</si>
  <si>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</si>
  <si>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</si>
  <si>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</si>
  <si>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</si>
  <si>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</si>
  <si>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</si>
  <si>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</si>
  <si>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</si>
  <si>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</si>
  <si>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</si>
  <si>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</si>
  <si>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CC1 First Name</t>
  </si>
  <si>
    <t>CC1 Last Name</t>
  </si>
  <si>
    <t>CC1 Title</t>
  </si>
  <si>
    <t>CC1 Org name</t>
  </si>
  <si>
    <t>CC1 Phone</t>
  </si>
  <si>
    <t>CC1 Extension</t>
  </si>
  <si>
    <t>CC1 Fax</t>
  </si>
  <si>
    <t>CC1 e-mail</t>
  </si>
  <si>
    <t>CC1 Address</t>
  </si>
  <si>
    <t>CC1 Multiple unit</t>
  </si>
  <si>
    <t>CC1 City</t>
  </si>
  <si>
    <t>CC1 County</t>
  </si>
  <si>
    <t>CC1 State</t>
  </si>
  <si>
    <t>Does your Health Plan intend to do business in the state of Minnesota within the next three years?</t>
  </si>
  <si>
    <t>Section Number</t>
  </si>
  <si>
    <t>Explanation</t>
  </si>
  <si>
    <t>The data required for section 8 may be estimated from existing accounting methods with allocation to specific categories.</t>
  </si>
  <si>
    <t>Section 8: General Instructions</t>
  </si>
  <si>
    <t>Sec 8</t>
  </si>
  <si>
    <t>Sec 9</t>
  </si>
  <si>
    <t>Sec 10</t>
  </si>
  <si>
    <t>Sec 7</t>
  </si>
  <si>
    <t>Total Indirect Health Care Expenses</t>
  </si>
  <si>
    <t>Report any capital costs incurred this calendar year and any capital payments made this calendar year. Depreciation associated with these capital expenses are reported above as part of organizational expenses.</t>
  </si>
  <si>
    <t>Total Medical Premium Revenue</t>
  </si>
  <si>
    <t>Total Dental Premium Revenue</t>
  </si>
  <si>
    <t>Individual market medical premium revenue</t>
  </si>
  <si>
    <t>Small employer medical premium revenue</t>
  </si>
  <si>
    <t xml:space="preserve">Total Health Care Premium Revenue </t>
  </si>
  <si>
    <t>Total Health Care Premium Revenue</t>
  </si>
  <si>
    <t>Total Subscribers</t>
  </si>
  <si>
    <t>Total Dental Subscribers</t>
  </si>
  <si>
    <t>Total Dental Covered Lives</t>
  </si>
  <si>
    <t>Total Medical Covered Lives</t>
  </si>
  <si>
    <t xml:space="preserve">Home health care expenses  </t>
  </si>
  <si>
    <t>Billing and enrollment expenses</t>
  </si>
  <si>
    <t>Claim processing expenses</t>
  </si>
  <si>
    <t>Customer service expenses</t>
  </si>
  <si>
    <t>Product management and marketing expenses</t>
  </si>
  <si>
    <t>Regulatory compliance and government relations expenses</t>
  </si>
  <si>
    <t>Provider relations and contracting expenses</t>
  </si>
  <si>
    <t>Name</t>
  </si>
  <si>
    <t>Start of form</t>
  </si>
  <si>
    <t>Minimum Premium Plan Revenue</t>
  </si>
  <si>
    <t>Administrative Services Fee</t>
  </si>
  <si>
    <t>Do not include these taxes in the total indirect expenses above.</t>
  </si>
  <si>
    <t xml:space="preserve">Section 4: Medical Enrollment    (Subscribers, Covered Lives, and Member Months)                                    </t>
  </si>
  <si>
    <t xml:space="preserve">Section 5: Dental Enrollment    (Subscribers, Covered Lives, and Member Months)                                    </t>
  </si>
  <si>
    <t>as reported in Section 6</t>
  </si>
  <si>
    <t xml:space="preserve">Total Medical Premium Revenues </t>
  </si>
  <si>
    <t>as reported in Section 2</t>
  </si>
  <si>
    <t>Total Dental Premium Revenues</t>
  </si>
  <si>
    <t>If nothing shows in this column, 
your data has passed the initial audits</t>
  </si>
  <si>
    <t>Items on this worksheet are for your reference and to be used as an aid in completing the formset.  If your reported amounts do not fall within the audit parameters, you may be contacted by MDH for corrections.</t>
  </si>
  <si>
    <t>Indirect Expenses</t>
  </si>
  <si>
    <t>as reported in Section 8</t>
  </si>
  <si>
    <t>as reported in Section 7</t>
  </si>
  <si>
    <t>Quality assurance and utilization management expenses</t>
  </si>
  <si>
    <t>Wellness and health education expenses</t>
  </si>
  <si>
    <t>Address</t>
  </si>
  <si>
    <t>Courtesy Contact 2</t>
  </si>
  <si>
    <t xml:space="preserve">Certification Statement </t>
  </si>
  <si>
    <t>Date</t>
  </si>
  <si>
    <t>Section 6: Revenue Sources</t>
  </si>
  <si>
    <t>Capital Costs on behalf of a hospital or clinic</t>
  </si>
  <si>
    <t>Indirect Expense Total</t>
  </si>
  <si>
    <t>Medicare Part D 
Prescription Drug Plan</t>
  </si>
  <si>
    <t>Medical Enrollment Errors</t>
  </si>
  <si>
    <t>Revenue/Expense Errors</t>
  </si>
  <si>
    <t>Errors in MEDICAL Reporting</t>
  </si>
  <si>
    <t>Health_Plan_ID</t>
  </si>
  <si>
    <t>Multiple unit</t>
  </si>
  <si>
    <t>Zip5</t>
  </si>
  <si>
    <t>Zip4</t>
  </si>
  <si>
    <t>Phone</t>
  </si>
  <si>
    <t>Fax</t>
  </si>
  <si>
    <t>Administrator First Name</t>
  </si>
  <si>
    <t>Administrator Last Name</t>
  </si>
  <si>
    <t>Administrator Title</t>
  </si>
  <si>
    <t>Administrator e-mail</t>
  </si>
  <si>
    <t>CFO Name</t>
  </si>
  <si>
    <t>Do not include prescription drugs or supplies administered or dispensed that are billed directly through a hospital or health care provider. Expenses include all costs related to inpatient, outpatient, and other professional chemical dependency services and mental health services that are coded using codes from another coding system, where the commissioner determines that the codes indicate diagnoses or procedures comparable to or consistent with codes listed above. Health plan companies may use a nationally recognized standardized reporting system that captures chemical dependency or mental health inpatient, outpatient, and other professional services.</t>
  </si>
  <si>
    <t>Section # link</t>
  </si>
  <si>
    <t>Sec 2</t>
  </si>
  <si>
    <t>CC2 Extension</t>
  </si>
  <si>
    <t>CC2 Fax</t>
  </si>
  <si>
    <t>CC2 e-mail</t>
  </si>
  <si>
    <t>CC2 Address</t>
  </si>
  <si>
    <t>CC2 Multiple unit</t>
  </si>
  <si>
    <t>CC2 City</t>
  </si>
  <si>
    <t>CC2 County</t>
  </si>
  <si>
    <t>CC2 State</t>
  </si>
  <si>
    <t>CC2 Zip</t>
  </si>
  <si>
    <t>CC2 Zip4</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</si>
  <si>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</si>
  <si>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</si>
  <si>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</si>
  <si>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</si>
  <si>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</si>
  <si>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</si>
  <si>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</si>
  <si>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</si>
  <si>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</si>
  <si>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</si>
  <si>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</si>
  <si>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</si>
  <si>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</si>
  <si>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</si>
  <si>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</si>
  <si>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MA Contact ID</t>
  </si>
  <si>
    <t>CXC Contact ID</t>
  </si>
  <si>
    <t>NAIC Code</t>
  </si>
  <si>
    <t>NAIC Group</t>
  </si>
  <si>
    <t>Accounting Method</t>
  </si>
  <si>
    <t>Country</t>
  </si>
  <si>
    <t>International Code</t>
  </si>
  <si>
    <t>Months in YR</t>
  </si>
  <si>
    <t>CER</t>
  </si>
  <si>
    <t>System Affiliation 1</t>
  </si>
  <si>
    <t>Affiliation Type 1</t>
  </si>
  <si>
    <t>System Affiliation 2</t>
  </si>
  <si>
    <t>Affiliation Type 2</t>
  </si>
  <si>
    <t>Physical Location</t>
  </si>
  <si>
    <t>Federal Tax ID</t>
  </si>
  <si>
    <t>Medicare Part D Prescription Drug Plan</t>
  </si>
  <si>
    <t>Medicare Part D Prescription Drug</t>
  </si>
  <si>
    <t>Health Care Premium Revenue</t>
  </si>
  <si>
    <t>Reinsurance Assumed Revenue</t>
  </si>
  <si>
    <t>e</t>
  </si>
  <si>
    <t>Grey shaded cells will automatically calculate values.</t>
  </si>
  <si>
    <t>a</t>
  </si>
  <si>
    <t>b</t>
  </si>
  <si>
    <t>c</t>
  </si>
  <si>
    <t>d</t>
  </si>
  <si>
    <t>Submitting Reports</t>
  </si>
  <si>
    <t>Questions</t>
  </si>
  <si>
    <t>Minnesota Rules, Chapter 4652.0100</t>
  </si>
  <si>
    <t>Includes fee-for-service revenue received for medical and dental services delivered to patients by clinics that are owned by the health plan company.</t>
  </si>
  <si>
    <t>Includes all comprehensive Medicare plans (formerly known as Medicare Cost or "Medicare+Choice" plans).</t>
  </si>
  <si>
    <t>Includes products which are sold commercially as supplemental coverage for Medicare recipients (known also as "Medigap" policies).</t>
  </si>
  <si>
    <t xml:space="preserve">Definition: </t>
  </si>
  <si>
    <t>Term:</t>
  </si>
  <si>
    <t>Other Payers</t>
  </si>
  <si>
    <t>start of HPFSR</t>
  </si>
  <si>
    <t>id</t>
  </si>
  <si>
    <t>report year</t>
  </si>
  <si>
    <t xml:space="preserve">code </t>
  </si>
  <si>
    <t>value</t>
  </si>
  <si>
    <t>formset_type</t>
  </si>
  <si>
    <t>Return to Instructions for Submission requirements.</t>
  </si>
  <si>
    <t>These are costs for those services offered by a hospital which are furnished to ambulatory patients not requiring emergency care and for which there is not a room and board charge.  Outpatient services expenses should exclude the costs of mental health services and chemical dependency services.</t>
  </si>
  <si>
    <t>Emergency services expenses</t>
  </si>
  <si>
    <t>Durable medical goods expenses</t>
  </si>
  <si>
    <t xml:space="preserve">Dental services expenses </t>
  </si>
  <si>
    <t>Total health care expenses</t>
  </si>
  <si>
    <t>Capital Acquisitions</t>
  </si>
  <si>
    <t>Other Capital Costs</t>
  </si>
  <si>
    <t>Total Capital Expenditures</t>
  </si>
  <si>
    <t>Total Medical Subscribers</t>
  </si>
  <si>
    <t>Charitable Contributions</t>
  </si>
  <si>
    <t>Total Indirect Health Care Expense (by category)</t>
  </si>
  <si>
    <t>Subscribers reported</t>
  </si>
  <si>
    <t>Covered Lives reported</t>
  </si>
  <si>
    <t>Member Months reported</t>
  </si>
  <si>
    <t>Medical Expenses reported</t>
  </si>
  <si>
    <t>Medical Revenues reported</t>
  </si>
  <si>
    <t>Dental Enrollment Errors</t>
  </si>
  <si>
    <t>Dental Revenues reported</t>
  </si>
  <si>
    <t>Dental Expenses reported</t>
  </si>
  <si>
    <t>Errors in DENTAL Reporting</t>
  </si>
  <si>
    <t>Request for an Extension</t>
  </si>
  <si>
    <t>Audit Check</t>
  </si>
  <si>
    <t>Lobbying</t>
  </si>
  <si>
    <t>Medicare Covered Lives with Drug Benefits</t>
  </si>
  <si>
    <t xml:space="preserve">Section 1: Health Plan Company Identification </t>
  </si>
  <si>
    <t>Health Plan ID</t>
  </si>
  <si>
    <t>City</t>
  </si>
  <si>
    <t>State</t>
  </si>
  <si>
    <t>Mailing Address</t>
  </si>
  <si>
    <t>County</t>
  </si>
  <si>
    <t>CC1 Zip</t>
  </si>
  <si>
    <t>CC1 Zip4</t>
  </si>
  <si>
    <t>CC2 First Name</t>
  </si>
  <si>
    <t>CC2 Last Name</t>
  </si>
  <si>
    <t>CC2 Title</t>
  </si>
  <si>
    <t>CC2 Org name</t>
  </si>
  <si>
    <t>CC2 Phone</t>
  </si>
  <si>
    <t>Section 1
Company Identification</t>
  </si>
  <si>
    <t>Section 2
Total Health Care Premiums</t>
  </si>
  <si>
    <t>Section 3
Contact Information</t>
  </si>
  <si>
    <t>Section 4
Medical Enrollment</t>
  </si>
  <si>
    <t>Section 5
Dental Enrollment</t>
  </si>
  <si>
    <t>Section 6
Revenue Sources</t>
  </si>
  <si>
    <t>Section 7
Health Care Expenses</t>
  </si>
  <si>
    <t>Section 8
Indirect Health Care Expenses</t>
  </si>
  <si>
    <t>Section 9
Taxes and Assessments</t>
  </si>
  <si>
    <t>Section 10
Capital Costs</t>
  </si>
  <si>
    <t>FPSup First Name</t>
  </si>
  <si>
    <t>FPSup Last Name</t>
  </si>
  <si>
    <t>FPSup Title</t>
  </si>
  <si>
    <t>FPSup e-mail</t>
  </si>
  <si>
    <t>FPSup Phone</t>
  </si>
  <si>
    <t>5-15</t>
  </si>
  <si>
    <t>10-14</t>
  </si>
  <si>
    <t>4-13</t>
  </si>
  <si>
    <t>10-13</t>
  </si>
  <si>
    <t>Medical MM/CL Parameter</t>
  </si>
  <si>
    <t>7-15</t>
  </si>
  <si>
    <t>Dental MM/CL Parameter</t>
  </si>
  <si>
    <t>5-18</t>
  </si>
  <si>
    <t>8-13</t>
  </si>
  <si>
    <t>Commercial Administrative Spending as percent of Commercial Spending:</t>
  </si>
  <si>
    <t>MN Public Programs Administrative Spending as percent of MN Public Programs Spending:</t>
  </si>
  <si>
    <t>Medicare Administrative Spending as percent of Medicare Spending (includes Medicare Advantage, Part D, and Medicare Supplement):</t>
  </si>
  <si>
    <t>Total Administrative Spending as percent of Total Carrier Spending:</t>
  </si>
  <si>
    <t>1287 =</t>
  </si>
  <si>
    <t>Administrative Expense as percent of Total Expense</t>
  </si>
  <si>
    <t>Sal &amp; Ben</t>
  </si>
  <si>
    <t>Other</t>
  </si>
  <si>
    <t>count</t>
  </si>
  <si>
    <t>Ind Exp cat</t>
  </si>
  <si>
    <t>Include health insurance products where the company does not bear risk for the claims of the covered lives, but provides administrative services only. If your company provides stop-loss coverage for a self-insured employer for whom the company is also the third-party administrator, report their enrollment, revenue, and expenditures in both the self-insured and stop-loss columns.</t>
  </si>
  <si>
    <t>Include health insurance products otherwise known as reinsurance or excess loss policies. If your company provides stop-loss coverage for a self-insured employer for whom the company is also the third-party administrator, report their enrollment, revenue, and expenditures in both the self-insured and stop-loss columns.</t>
  </si>
  <si>
    <t>Include revenue paid by other health insurers for patient services that are provided by your company.</t>
  </si>
  <si>
    <t>Includes all revenue from insurance plan policies written for Minnesota residents where an employer self-funds a fixed percentage of the estimated monthly claims and the insurer covers the remainder. Please include the amount for any minimum premium plans in the commercial column.</t>
  </si>
  <si>
    <t>Includes all revenue from fees related to health administrative services only (ASO) contracts written for Minnesota residents. An administrative services only contract means a contract between a health plan company and a third party, including a self-insured employer, for which the health plan company provides only claims administration and other services, without assuming risk.</t>
  </si>
  <si>
    <t xml:space="preserve">Includes all revenue from fees related to health utilization review products written for Minnesota residents. This does not include utilization review revenue, which is part of premium revenue. </t>
  </si>
  <si>
    <t>Section 7: General Instructions</t>
  </si>
  <si>
    <t>These are costs for all services provided by or under the supervision of licensed medical doctors and doctors of osteopathy, including pharmaceuticals and supplies administered or dispensed from the physician office and billed directly through the physician. Physician services expenses should exclude the costs of mental health services and chemical dependency services.</t>
  </si>
  <si>
    <t>These are costs for all services provided by health professionals other than physicians and dentists, including chiropractors, therapists, social workers, nurse practitioners, and medical dental services. Other health professional services should exclude the costs of mental health services and chemical dependency services.</t>
  </si>
  <si>
    <t>These are costs for those services furnished by a hospital for inpatient services, including inpatient hospice care. Inpatient hospital services expenses should exclude costs of mental health and chemical dependency services.</t>
  </si>
  <si>
    <t>General administration expenses</t>
  </si>
  <si>
    <t>Charitable contributions expenses</t>
  </si>
  <si>
    <t>Total indirect health care expenses</t>
  </si>
  <si>
    <t>MinnesotaCare tax expenses</t>
  </si>
  <si>
    <t>Other taxes and assessments expenses</t>
  </si>
  <si>
    <t>Underwriting</t>
  </si>
  <si>
    <t>Expenses not itemized above</t>
  </si>
  <si>
    <t>Indirect health care expenses</t>
  </si>
  <si>
    <t>Chemical dependency and mental health expenses</t>
  </si>
  <si>
    <t>Pharmacy and other nondurable medical goods expenses</t>
  </si>
  <si>
    <t>Skilled nursing facilities expenses</t>
  </si>
  <si>
    <t>Outpatient services expenses</t>
  </si>
  <si>
    <t>Inpatient hospital services expenses</t>
  </si>
  <si>
    <t xml:space="preserve">Other health professional services expenses </t>
  </si>
  <si>
    <t>Physician services expenses</t>
  </si>
  <si>
    <t>Administrative Services Fee Revenue</t>
  </si>
  <si>
    <t xml:space="preserve">Include Medical Assistance (MA), MinnesotaCare (MNCare), Minnesota Senior Health Options (MSHO), and Minnesota Disability Health Options (MNDHO). Report all data for Minnesota Senior Health Options (MSHO) or other dual eligibles in the MN Public Program category. </t>
  </si>
  <si>
    <t>Subscribers covering self only</t>
  </si>
  <si>
    <t>Subscribers covering self and dependents</t>
  </si>
  <si>
    <t>Total Subscribers must be greater than or equal to Total Covered Lives.</t>
  </si>
  <si>
    <t>MM/CL parameter error</t>
  </si>
  <si>
    <t>If you have any questions about the HPFSR contact:</t>
  </si>
  <si>
    <t>Regulatory Compliance and Government Relations</t>
  </si>
  <si>
    <t>Total Covered Lives
(as of December 31)</t>
  </si>
  <si>
    <t># of the Subscribers covering Subscriber only
(as of December 31)</t>
  </si>
  <si>
    <t># of the Subscribers covering Subscriber and dependents
(as of December 31)</t>
  </si>
  <si>
    <t xml:space="preserve">Only if your company's Total Health Care Premium for Minnesota Residents in </t>
  </si>
  <si>
    <t>Otherwise, Please continue to the next section.</t>
  </si>
  <si>
    <t>Costs for services furnished by a facility primarily engaged in providing skilled nursing care and related services for patients who require medical or nursing care or rehabilitation services. These expenses should include room and board incurred at skilled nursing facilities. Skilled nursing facilities expenses should exclude costs of mental health and chemical dependency services.</t>
  </si>
  <si>
    <t>Costs for medical care services delivered in the home under the direction of a physician. This includes non-inpatient hospice care expenses.</t>
  </si>
  <si>
    <t>Costs for medical care provided in the emergency room of a hospital. This includes the room, board and any services such as x-ray and laboratory services billed by the facility. It does not include expenditures for physician services.</t>
  </si>
  <si>
    <t>Costs paid by the health plan company to a pharmacist or medical supply company to provide pharmaceuticals and non-reusable supplies or pieces of equipment that are used to treat a health condition. These data do not include the cost of pharmaceuticals and other nondurable medical goods administered or dispensed which are billed directly through a hospital or health care provider.</t>
  </si>
  <si>
    <t>Costs for such items as wheel chairs, eyewear, hearing aids, surgical appliances, bulk and cylinder oxygen, equipment rental, and other devices or equipment that can withstand repeated use.</t>
  </si>
  <si>
    <t>Costs, professional and other, provided under dental services contracts or riders.</t>
  </si>
  <si>
    <t xml:space="preserve">All costs not itemized in the preceding categories. For coverage designed solely to provide payments on a per diem, fixed indemnity, or non-expense incurred basis, you may report total expenses in this line, rather than the categorized expenses (for example: fixed indemnity, capitated, and stop-loss payments that cannot be itemized). </t>
  </si>
  <si>
    <t>Carrier costs relating to the detection and prevention of fraudulent or unjustified requests for reimbursement or actual payment of healthcare services.</t>
  </si>
  <si>
    <t>Carrier costs relating to underwriting.</t>
  </si>
  <si>
    <t>All carrier costs relating to lobbying.</t>
  </si>
  <si>
    <t>All costs related to contributions made for charitable purposes.</t>
  </si>
  <si>
    <t xml:space="preserve">All expenditures for capital that are incurred and/or paid on behalf of a hospital or clinic (or part of a partnership, joint venture, integration, or affiliation agreement). Report payments made during the calendar year (including lease payments) along with any costs incurred during the year. </t>
  </si>
  <si>
    <t xml:space="preserve">All expenditures for the acquisition of capital assets. Report payments made during the calendar year (including lease payments) along with any costs incurred during the year. </t>
  </si>
  <si>
    <t xml:space="preserve">Expenditures for other costs, such as legal or administrative costs, that are directly associated with the incurring of capital costs. Report payments made during the calendar year (including lease payments) along with any costs incurred during the year. </t>
  </si>
  <si>
    <t>Total of all the payments or incurred capital expenditures listed.</t>
  </si>
  <si>
    <t>Subset of the reported covered lives that have included drug benefits in Medicare Advantage or Medicare Supplement coverage (that were not sold to them as a separate product).</t>
  </si>
  <si>
    <t xml:space="preserve">Orange shaded cells indicate data should be reviewed and corrected or verified and documented in Section 12.  </t>
  </si>
  <si>
    <t>h</t>
  </si>
  <si>
    <t>Certification required for submitting enrollment and financial data:</t>
  </si>
  <si>
    <t>Tips throughout the report are highlighted in YELLOW.</t>
  </si>
  <si>
    <t>Instructions:</t>
  </si>
  <si>
    <t>i</t>
  </si>
  <si>
    <t>j</t>
  </si>
  <si>
    <t>Formset and Additional Formatting Information:</t>
  </si>
  <si>
    <t>Certification Block</t>
  </si>
  <si>
    <t>Explanations: Section 12</t>
  </si>
  <si>
    <t>Section 12: Information Regarding Reporting</t>
  </si>
  <si>
    <t>Known</t>
  </si>
  <si>
    <t>Calculated</t>
  </si>
  <si>
    <t xml:space="preserve">Please provide information on the amount of ACA fees, taxes, or payments. </t>
  </si>
  <si>
    <t xml:space="preserve">Section 6, Part A: Revenue from Medical and Dental Health Care Premiums, Commercial </t>
  </si>
  <si>
    <t>Section 7: Health Care Expenses (Medical and Dental), Commercial</t>
  </si>
  <si>
    <t>Are these amounts Known or Calculated?</t>
  </si>
  <si>
    <t>Please document any explanations in Section 12</t>
  </si>
  <si>
    <t>Carrier Expenses</t>
  </si>
  <si>
    <t>ACA Risk Adjustment and 
Risk Corridor Programs</t>
  </si>
  <si>
    <t>ACA Risk Adjustment and Risk Corridor Program Fees that would increase revenues should be reported as a positive number and those that would decrease revenues should be reported as a negative number.</t>
  </si>
  <si>
    <t>Please document any 
explanations in Section 12</t>
  </si>
  <si>
    <t>Federal Taxes and Assessments related to the Affordable Care Act</t>
  </si>
  <si>
    <t>Tax and Assessment  Category</t>
  </si>
  <si>
    <t>ACA Tax, Fee, 
or
Payment Type</t>
  </si>
  <si>
    <t>ACA Expenses</t>
  </si>
  <si>
    <t>Includes all premium charged on all health insurance policies written for Minnesota residents, including the change in unearned premium from the previous year, minus refunds based on experience. Report dental and medical premiums separately. Refer to the definition below for Section 6, Total Health Care Premium Revenue for further information.</t>
  </si>
  <si>
    <t>Affordable Care Act Risk Adjustment and Risk Corridor Program</t>
  </si>
  <si>
    <t>Includes charges or payments from the Federal ACA Risk Adjustment and Risk Corridor programs. Refer to Sections 1342 and 1343 of the Affordable Care Act for additional information. Amounts that would increase revenue report as a positive number. Amounts that would decrease revenue report as a negative number.</t>
  </si>
  <si>
    <t>Sec 11</t>
  </si>
  <si>
    <t xml:space="preserve">This is a tax credit designed to help individuals and families who have low or moderate-level incomes to purchase health insurance through state and federal health insurance exchanges. The amounts estimated (from the federal government) should have been included in Section 6, Part A: Revenue from Medical and Dental Health Care Premiums. </t>
  </si>
  <si>
    <t>Sec 7 and Sec 11</t>
  </si>
  <si>
    <t xml:space="preserve">The member liability paid by the U.S. Department of Health &amp; Human Services (HHS) for individual market plans on state and federal health insurance exchanges with low-income members due to the Affordable Care Act. </t>
  </si>
  <si>
    <t>MNsure Premium Withhold</t>
  </si>
  <si>
    <t xml:space="preserve">ACA Advanced Premium Tax Credit (APTC) (MNsure plans only) </t>
  </si>
  <si>
    <t xml:space="preserve">Include all health insurance that are not included in the other categories.  These products will include all small employer and individual market policies.  </t>
  </si>
  <si>
    <t>All amounts payable to the federal government for the Affordable Care Act such as Provision 9010 (Health Insurance Providers Fee), Patient-Centered Outcomes Research Institute Fee (PCORI), and the Risk Adjustment User Fee. Amounts payable for the MNsure premium withhold should be excluded.</t>
  </si>
  <si>
    <t>ACA Cost Sharing Reduction (CSR)</t>
  </si>
  <si>
    <t>ACA Advanced Premium Tax Credit (APTC)</t>
  </si>
  <si>
    <t>Report member liability separately where there is a column for member liability. If detail is not available for Medicare Supplement, Stop-Loss, or coverage designed solely to provide payment on a per diem, fixed indemnity, or non-expense-incurred basis, report the expenses in “expenses not itemized above”. Estimate and report the indirect expenses for all carrier expense columns. MinnesotaCare 1.5% tax should be included in these expense categories. Do not itemize the MinnesotaCare 1.5% tax out of these expenses. Carrier expense is the net amount of expenses for which the health plan company is entirely responsible. Do not include in the carrier expense column expenses that will be recovered from the member, which is member liability. Member liability is the total amount payable by the member for health care services. This may include deductibles, copays, coinsurance, and amounts beyond plan coverage. If data regarding member liability are not available, an actuarially justified estimate is permissible.</t>
  </si>
  <si>
    <r>
      <t>If data are combined with or included in a generalized category within a section of the report because breaking data into individual categories is not possible, enter all explanations in Section 12</t>
    </r>
    <r>
      <rPr>
        <sz val="10"/>
        <color indexed="10"/>
        <rFont val="Calibri"/>
        <family val="2"/>
        <scheme val="minor"/>
      </rPr>
      <t xml:space="preserve"> </t>
    </r>
    <r>
      <rPr>
        <sz val="10"/>
        <rFont val="Calibri"/>
        <family val="2"/>
        <scheme val="minor"/>
      </rPr>
      <t>of the report.</t>
    </r>
  </si>
  <si>
    <r>
      <t>Leave any non-applicable items</t>
    </r>
    <r>
      <rPr>
        <i/>
        <sz val="10"/>
        <rFont val="Calibri"/>
        <family val="2"/>
        <scheme val="minor"/>
      </rPr>
      <t xml:space="preserve"> blank</t>
    </r>
    <r>
      <rPr>
        <sz val="10"/>
        <rFont val="Calibri"/>
        <family val="2"/>
        <scheme val="minor"/>
      </rPr>
      <t xml:space="preserve">. </t>
    </r>
  </si>
  <si>
    <r>
      <t xml:space="preserve">Report all financial data in </t>
    </r>
    <r>
      <rPr>
        <b/>
        <i/>
        <sz val="10"/>
        <rFont val="Calibri"/>
        <family val="2"/>
        <scheme val="minor"/>
      </rPr>
      <t xml:space="preserve">whole dollar </t>
    </r>
    <r>
      <rPr>
        <sz val="10"/>
        <rFont val="Calibri"/>
        <family val="2"/>
        <scheme val="minor"/>
      </rPr>
      <t>amounts.</t>
    </r>
  </si>
  <si>
    <r>
      <t xml:space="preserve">Error messages will show as </t>
    </r>
    <r>
      <rPr>
        <sz val="10"/>
        <color indexed="10"/>
        <rFont val="Calibri"/>
        <family val="2"/>
        <scheme val="minor"/>
      </rPr>
      <t>RED</t>
    </r>
    <r>
      <rPr>
        <sz val="10"/>
        <rFont val="Calibri"/>
        <family val="2"/>
        <scheme val="minor"/>
      </rPr>
      <t xml:space="preserve"> text.</t>
    </r>
  </si>
  <si>
    <r>
      <t xml:space="preserve"> </t>
    </r>
    <r>
      <rPr>
        <u/>
        <sz val="10"/>
        <color indexed="12"/>
        <rFont val="Calibri"/>
        <family val="2"/>
        <scheme val="minor"/>
      </rPr>
      <t>Hyperlinks</t>
    </r>
    <r>
      <rPr>
        <sz val="10"/>
        <rFont val="Calibri"/>
        <family val="2"/>
        <scheme val="minor"/>
      </rPr>
      <t xml:space="preserve"> appear throughout the report for ease of navigation.</t>
    </r>
  </si>
  <si>
    <r>
      <t xml:space="preserve">If your company has members enrolled in both a Medicare Supplemental plan and a stand-alone Medicare Part D Prescription Drug Plan, 
please report enrollment in </t>
    </r>
    <r>
      <rPr>
        <b/>
        <sz val="10"/>
        <color indexed="16"/>
        <rFont val="Calibri"/>
        <family val="2"/>
        <scheme val="minor"/>
      </rPr>
      <t>both</t>
    </r>
    <r>
      <rPr>
        <sz val="10"/>
        <color indexed="16"/>
        <rFont val="Calibri"/>
        <family val="2"/>
        <scheme val="minor"/>
      </rPr>
      <t xml:space="preserve"> categories.</t>
    </r>
  </si>
  <si>
    <r>
      <t xml:space="preserve">Are medical lives from </t>
    </r>
    <r>
      <rPr>
        <b/>
        <i/>
        <sz val="9"/>
        <rFont val="Calibri"/>
        <family val="2"/>
        <scheme val="minor"/>
      </rPr>
      <t>known</t>
    </r>
    <r>
      <rPr>
        <sz val="9"/>
        <rFont val="Calibri"/>
        <family val="2"/>
        <scheme val="minor"/>
      </rPr>
      <t xml:space="preserve"> data 
(not calculated)? 
</t>
    </r>
    <r>
      <rPr>
        <b/>
        <sz val="9"/>
        <rFont val="Calibri"/>
        <family val="2"/>
        <scheme val="minor"/>
      </rPr>
      <t>Indicate Yes or No.</t>
    </r>
  </si>
  <si>
    <r>
      <t xml:space="preserve">Are dental lives from </t>
    </r>
    <r>
      <rPr>
        <b/>
        <i/>
        <sz val="9"/>
        <rFont val="Calibri"/>
        <family val="2"/>
        <scheme val="minor"/>
      </rPr>
      <t>known</t>
    </r>
    <r>
      <rPr>
        <sz val="9"/>
        <rFont val="Calibri"/>
        <family val="2"/>
        <scheme val="minor"/>
      </rPr>
      <t xml:space="preserve"> data 
(not calculated)?</t>
    </r>
    <r>
      <rPr>
        <sz val="9"/>
        <color indexed="11"/>
        <rFont val="Calibri"/>
        <family val="2"/>
        <scheme val="minor"/>
      </rPr>
      <t xml:space="preserve"> 
</t>
    </r>
    <r>
      <rPr>
        <b/>
        <sz val="9"/>
        <rFont val="Calibri"/>
        <family val="2"/>
        <scheme val="minor"/>
      </rPr>
      <t xml:space="preserve">Indicate Yes or No. </t>
    </r>
  </si>
  <si>
    <r>
      <t xml:space="preserve">For more information or clarification see
</t>
    </r>
    <r>
      <rPr>
        <b/>
        <u/>
        <sz val="10"/>
        <color indexed="12"/>
        <rFont val="Calibri"/>
        <family val="2"/>
        <scheme val="minor"/>
      </rPr>
      <t>Definitions</t>
    </r>
  </si>
  <si>
    <r>
      <t xml:space="preserve">Medical </t>
    </r>
    <r>
      <rPr>
        <sz val="9"/>
        <rFont val="Calibri"/>
        <family val="2"/>
        <scheme val="minor"/>
      </rPr>
      <t>Premium Revenue</t>
    </r>
  </si>
  <si>
    <r>
      <t xml:space="preserve">Dental </t>
    </r>
    <r>
      <rPr>
        <sz val="9"/>
        <rFont val="Calibri"/>
        <family val="2"/>
        <scheme val="minor"/>
      </rPr>
      <t>Premium Revenue</t>
    </r>
  </si>
  <si>
    <r>
      <t xml:space="preserve">Reported Reinsurance Assumed Revenues should </t>
    </r>
    <r>
      <rPr>
        <b/>
        <sz val="10"/>
        <rFont val="Calibri"/>
        <family val="2"/>
        <scheme val="minor"/>
      </rPr>
      <t>not</t>
    </r>
    <r>
      <rPr>
        <sz val="10"/>
        <rFont val="Calibri"/>
        <family val="2"/>
        <scheme val="minor"/>
      </rPr>
      <t xml:space="preserve"> be related to the Affordable Care Act</t>
    </r>
  </si>
  <si>
    <r>
      <t xml:space="preserve">For more information or clarification see </t>
    </r>
    <r>
      <rPr>
        <b/>
        <u/>
        <sz val="10"/>
        <color indexed="12"/>
        <rFont val="Calibri"/>
        <family val="2"/>
        <scheme val="minor"/>
      </rPr>
      <t>Definitions</t>
    </r>
  </si>
  <si>
    <r>
      <t xml:space="preserve">The data may be estimated from existing accounting methods with allocation to specific categories. Please document estimation methods in Section 12. This data is Indirect expenses of </t>
    </r>
    <r>
      <rPr>
        <b/>
        <sz val="9"/>
        <color indexed="16"/>
        <rFont val="Calibri"/>
        <family val="2"/>
        <scheme val="minor"/>
      </rPr>
      <t>non patient</t>
    </r>
    <r>
      <rPr>
        <sz val="9"/>
        <color indexed="16"/>
        <rFont val="Calibri"/>
        <family val="2"/>
        <scheme val="minor"/>
      </rPr>
      <t xml:space="preserve"> care. </t>
    </r>
  </si>
  <si>
    <r>
      <t xml:space="preserve">For more information or
clarification see
</t>
    </r>
    <r>
      <rPr>
        <b/>
        <u/>
        <sz val="10"/>
        <color rgb="FF0000FF"/>
        <rFont val="Calibri"/>
        <family val="2"/>
        <scheme val="minor"/>
      </rPr>
      <t>Definitions</t>
    </r>
  </si>
  <si>
    <r>
      <t xml:space="preserve">Use the space below for elaborations or explanations for any of the information supplied on this form, or to document any changes in methods used from prior years' data.  You can use the </t>
    </r>
    <r>
      <rPr>
        <b/>
        <u/>
        <sz val="10"/>
        <color indexed="12"/>
        <rFont val="Calibri"/>
        <family val="2"/>
        <scheme val="minor"/>
      </rPr>
      <t>hyperlinks</t>
    </r>
    <r>
      <rPr>
        <b/>
        <sz val="10"/>
        <color indexed="16"/>
        <rFont val="Calibri"/>
        <family val="2"/>
        <scheme val="minor"/>
      </rPr>
      <t xml:space="preserve"> to return to specific sections in the form.</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</si>
  <si>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 xml:space="preserve">Errors are flagged with a 1 and cell shading. </t>
    </r>
  </si>
  <si>
    <r>
      <t xml:space="preserve">Audit Checks
</t>
    </r>
    <r>
      <rPr>
        <b/>
        <sz val="14"/>
        <rFont val="Calibri"/>
        <family val="2"/>
        <scheme val="minor"/>
      </rPr>
      <t>MEDICAL</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</si>
  <si>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Errors are flagged with a 1 and cell shading.</t>
    </r>
  </si>
  <si>
    <r>
      <t xml:space="preserve">Audit Checks
</t>
    </r>
    <r>
      <rPr>
        <b/>
        <sz val="14"/>
        <rFont val="Calibri"/>
        <family val="2"/>
        <scheme val="minor"/>
      </rPr>
      <t>DENTAL</t>
    </r>
  </si>
  <si>
    <r>
      <t xml:space="preserve">Includes all stand-alone Medicare prescription drug plans (only those sold as a separate product). Do not report in this category any enrollment, revenue, or expenditures for prescription drug coverage that is included as a benefit in a Medicare Advantage plan. </t>
    </r>
    <r>
      <rPr>
        <b/>
        <sz val="11"/>
        <rFont val="Calibri"/>
        <family val="2"/>
        <scheme val="minor"/>
      </rPr>
      <t>If your company has members enrolled in both a Medicare Supplemental plan and a stand-alone Medicare Part D Prescription Drug Plan, please report enrollment in both categories.</t>
    </r>
  </si>
  <si>
    <r>
      <t xml:space="preserve">Number of Subscribers in "Subscriber-only" coverage means the total number of </t>
    </r>
    <r>
      <rPr>
        <b/>
        <sz val="11"/>
        <color rgb="FFFF0000"/>
        <rFont val="Calibri"/>
        <family val="2"/>
        <scheme val="minor"/>
      </rPr>
      <t xml:space="preserve">single employees enrolled in "individual coverage" </t>
    </r>
    <r>
      <rPr>
        <sz val="11"/>
        <rFont val="Calibri"/>
        <family val="2"/>
        <scheme val="minor"/>
      </rPr>
      <t xml:space="preserve">under the health carrier's plans.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</si>
  <si>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t xml:space="preserve">Number of Subscribers in "Subscriber covering dependents" means the 
total </t>
    </r>
    <r>
      <rPr>
        <b/>
        <sz val="11"/>
        <color rgb="FFFF0000"/>
        <rFont val="Calibri"/>
        <family val="2"/>
        <scheme val="minor"/>
      </rPr>
      <t>number of employees who have family coverage</t>
    </r>
    <r>
      <rPr>
        <sz val="11"/>
        <rFont val="Calibri"/>
        <family val="2"/>
        <scheme val="minor"/>
      </rPr>
      <t xml:space="preserve"> (whose coverage includes dependents also covered under the health carrier's plans). 
</t>
    </r>
    <r>
      <rPr>
        <b/>
        <sz val="11"/>
        <color rgb="FFFF0000"/>
        <rFont val="Calibri"/>
        <family val="2"/>
        <scheme val="minor"/>
      </rPr>
      <t>Do NOT include the dependents</t>
    </r>
    <r>
      <rPr>
        <sz val="11"/>
        <rFont val="Calibri"/>
        <family val="2"/>
        <scheme val="minor"/>
      </rPr>
      <t xml:space="preserve"> in this total, include only the total number of subscribers.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</si>
  <si>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rPr>
        <b/>
        <sz val="11"/>
        <color rgb="FFFF0000"/>
        <rFont val="Calibri"/>
        <family val="2"/>
        <scheme val="minor"/>
      </rPr>
      <t>All individuals enrolled as a subscriber or as an eligible dependent</t>
    </r>
    <r>
      <rPr>
        <sz val="11"/>
        <rFont val="Calibri"/>
        <family val="2"/>
        <scheme val="minor"/>
      </rPr>
      <t xml:space="preserve"> of a subscriber for whom your company has accepted the responsibility for the provision of basic health services under a contract. If the number of covered lives is not known, you may submit actuarial estimates of the total number of covered lives. Report the multiple used to estimate the total number of covered lives in the space provided. Covered lives are equivalent to “members” as defined in Minnesota Rules, Chapter 4652.0100 Subp.16. Include the number of covered lives for minimum premium plans in the commercial column.  Report medical and dental covered lives separately. Report the covered lives for your company as of </t>
    </r>
    <r>
      <rPr>
        <b/>
        <sz val="11"/>
        <color rgb="FFFF0000"/>
        <rFont val="Calibri"/>
        <family val="2"/>
        <scheme val="minor"/>
      </rPr>
      <t>December 31</t>
    </r>
    <r>
      <rPr>
        <sz val="11"/>
        <rFont val="Calibri"/>
        <family val="2"/>
        <scheme val="minor"/>
      </rPr>
      <t>.</t>
    </r>
  </si>
  <si>
    <r>
      <t xml:space="preserve">Member Months
</t>
    </r>
    <r>
      <rPr>
        <b/>
        <sz val="11"/>
        <color rgb="FFFF0000"/>
        <rFont val="Calibri"/>
        <family val="2"/>
        <scheme val="minor"/>
      </rPr>
      <t>(summed over 12 months)</t>
    </r>
  </si>
  <si>
    <r>
      <t xml:space="preserve">One member month is the equivalent of one covered life for which the health plan company has premium revenue in one month. The total annual number of member months is calculated by </t>
    </r>
    <r>
      <rPr>
        <b/>
        <sz val="11"/>
        <color rgb="FFFF0000"/>
        <rFont val="Calibri"/>
        <family val="2"/>
        <scheme val="minor"/>
      </rPr>
      <t>summing the twelve end-of-month totals</t>
    </r>
    <r>
      <rPr>
        <sz val="11"/>
        <rFont val="Calibri"/>
        <family val="2"/>
        <scheme val="minor"/>
      </rPr>
      <t xml:space="preserve"> of covered lives for the reported year, for each product category. Report the member months as this sum of twelve end-of-month totals for the calendar year. Report medical and dental member months separately.</t>
    </r>
  </si>
  <si>
    <r>
      <t xml:space="preserve">Reinsurance Assumed Revenue
</t>
    </r>
    <r>
      <rPr>
        <b/>
        <sz val="11"/>
        <color rgb="FFFF0000"/>
        <rFont val="Calibri"/>
        <family val="2"/>
        <scheme val="minor"/>
      </rPr>
      <t>(not related to the Affordable Care Act)</t>
    </r>
  </si>
  <si>
    <r>
      <t>Includes all revenue from reinsurance plan (stop-loss) policies for Minnesota residents received by a health plan company which writes reinsurance plan policies.</t>
    </r>
    <r>
      <rPr>
        <b/>
        <sz val="11"/>
        <rFont val="Calibri"/>
        <family val="2"/>
        <scheme val="minor"/>
      </rPr>
      <t xml:space="preserve"> </t>
    </r>
    <r>
      <rPr>
        <sz val="11"/>
        <rFont val="Calibri"/>
        <family val="2"/>
        <scheme val="minor"/>
      </rPr>
      <t xml:space="preserve">This does not include payments received for reinsurance claims </t>
    </r>
    <r>
      <rPr>
        <b/>
        <sz val="11"/>
        <color rgb="FFFF0000"/>
        <rFont val="Calibri"/>
        <family val="2"/>
        <scheme val="minor"/>
      </rPr>
      <t>nor does it include any Federal ACA Transitional Reinsurance Program recoveries</t>
    </r>
    <r>
      <rPr>
        <b/>
        <sz val="11"/>
        <rFont val="Calibri"/>
        <family val="2"/>
        <scheme val="minor"/>
      </rPr>
      <t>.</t>
    </r>
  </si>
  <si>
    <r>
      <t xml:space="preserve">Costs for administrative parts of the business. </t>
    </r>
    <r>
      <rPr>
        <b/>
        <sz val="11"/>
        <color rgb="FFFF0000"/>
        <rFont val="Calibri"/>
        <family val="2"/>
        <scheme val="minor"/>
      </rPr>
      <t xml:space="preserve">These do not include Affordable Care Act Taxes and Assessments defined in Section 9 (see further definitions below). </t>
    </r>
    <r>
      <rPr>
        <sz val="11"/>
        <rFont val="Calibri"/>
        <family val="2"/>
        <scheme val="minor"/>
      </rPr>
      <t xml:space="preserve">Use the total from section 8 to allocate indirect health care expenditures across the product categories as outlined in the report. Do not include taxes and assessments in this line. </t>
    </r>
    <r>
      <rPr>
        <b/>
        <sz val="11"/>
        <rFont val="Calibri"/>
        <family val="2"/>
        <scheme val="minor"/>
      </rPr>
      <t xml:space="preserve">Please note: </t>
    </r>
    <r>
      <rPr>
        <sz val="11"/>
        <rFont val="Calibri"/>
        <family val="2"/>
        <scheme val="minor"/>
      </rPr>
      <t xml:space="preserve">The sum of indirect expenses across all product categories in section 7 should </t>
    </r>
    <r>
      <rPr>
        <b/>
        <sz val="11"/>
        <rFont val="Calibri"/>
        <family val="2"/>
        <scheme val="minor"/>
      </rPr>
      <t xml:space="preserve">equal </t>
    </r>
    <r>
      <rPr>
        <sz val="11"/>
        <rFont val="Calibri"/>
        <family val="2"/>
        <scheme val="minor"/>
      </rPr>
      <t>the total indirect health care expenses reported in section 8.</t>
    </r>
  </si>
  <si>
    <r>
      <t>This line is automatically totaled (it is the sum of detailed expense categories, for each product category).</t>
    </r>
    <r>
      <rPr>
        <b/>
        <sz val="11"/>
        <rFont val="Calibri"/>
        <family val="2"/>
        <scheme val="minor"/>
      </rPr>
      <t xml:space="preserve"> </t>
    </r>
  </si>
  <si>
    <r>
      <t xml:space="preserve">All costs associated with group and individual billing, member enrollment and premium collection and reconciliation functions. Billing and enrollment expenses include costs for the collection and reconciliation of cash, group and membership set-up and maintenance, contract, identification card, directory preparation and issuance, electronic data interchange expenses pertaining to billing and enrollment, and enrollment materials. Traditional expense categories, such as finance and information systems, may be allocated </t>
    </r>
    <r>
      <rPr>
        <i/>
        <sz val="11"/>
        <rFont val="Calibri"/>
        <family val="2"/>
        <scheme val="minor"/>
      </rPr>
      <t>in whole or in part</t>
    </r>
    <r>
      <rPr>
        <sz val="11"/>
        <rFont val="Calibri"/>
        <family val="2"/>
        <scheme val="minor"/>
      </rPr>
      <t xml:space="preserve"> to billing and enrollment expenses. </t>
    </r>
  </si>
  <si>
    <r>
      <t xml:space="preserve">All costs associated with the adjudication and adjustment of claims, coordination of benefits processing, maintenance of the claim system, printing of claim forms, claim audit functions, electronic data interchange expenses pertaining to claim processing, and fraud investigation. Traditional expense categories, such as information systems and legal, may be allocated </t>
    </r>
    <r>
      <rPr>
        <i/>
        <sz val="11"/>
        <rFont val="Calibri"/>
        <family val="2"/>
        <scheme val="minor"/>
      </rPr>
      <t>in whole or in part</t>
    </r>
    <r>
      <rPr>
        <sz val="11"/>
        <rFont val="Calibri"/>
        <family val="2"/>
        <scheme val="minor"/>
      </rPr>
      <t xml:space="preserve"> to claims processing expenses.</t>
    </r>
  </si>
  <si>
    <r>
      <t xml:space="preserve">All costs associated with individual, group, or provider support relating to membership, open enrollment, grievance resolution, claim problems, and specialized phone services and equipment.  Traditional expense categories, such as information systems, finance, legal, and sales and marketing, may be allocated </t>
    </r>
    <r>
      <rPr>
        <i/>
        <sz val="11"/>
        <rFont val="Calibri"/>
        <family val="2"/>
        <scheme val="minor"/>
      </rPr>
      <t>in whole or in part</t>
    </r>
    <r>
      <rPr>
        <sz val="11"/>
        <rFont val="Calibri"/>
        <family val="2"/>
        <scheme val="minor"/>
      </rPr>
      <t xml:space="preserve"> to customer service expenses.</t>
    </r>
  </si>
  <si>
    <r>
      <t xml:space="preserve">All costs associated with the management and marketing of current products, including costs relating to product promotion and advertising, sales, pricing, broker fees and commissions, internal commissions and commissions processing, marketing materials, account reporting, changes or additions to current products, and enrollee education regarding coverage.  Traditional expense categories, such as information systems, underwriting, legal, finance, actuarial, public relations, and network management, may be allocated </t>
    </r>
    <r>
      <rPr>
        <i/>
        <sz val="11"/>
        <rFont val="Calibri"/>
        <family val="2"/>
        <scheme val="minor"/>
      </rPr>
      <t>in whole or in part</t>
    </r>
    <r>
      <rPr>
        <sz val="11"/>
        <rFont val="Calibri"/>
        <family val="2"/>
        <scheme val="minor"/>
      </rPr>
      <t xml:space="preserve"> to product management and marketing expenses.  </t>
    </r>
  </si>
  <si>
    <r>
      <t xml:space="preserve">All costs associated with federal and state reporting, rate filing, state and federal audits, tax accounting, lobbying, licensing and filing fees, and costs associated with the preparation and filing of all financial, utilization, statistical, and quality reports, and administration of government programs. Traditional expense categories, such as information systems,   finance, actuarial, sales and marketing, underwriting, contract, legal, utilization management, quality assurance, and compliance may be allocate </t>
    </r>
    <r>
      <rPr>
        <i/>
        <sz val="11"/>
        <rFont val="Calibri"/>
        <family val="2"/>
        <scheme val="minor"/>
      </rPr>
      <t xml:space="preserve">in whole or in part </t>
    </r>
    <r>
      <rPr>
        <sz val="11"/>
        <rFont val="Calibri"/>
        <family val="2"/>
        <scheme val="minor"/>
      </rPr>
      <t>to regulatory compliance and government relations expenses.</t>
    </r>
  </si>
  <si>
    <r>
      <t>All costs associated with contract negotiation and preparation, monitoring of provider compliance, field training with providers, provider communication materials and bulletins, and administration of provider capitations and settlements.</t>
    </r>
    <r>
      <rPr>
        <b/>
        <sz val="11"/>
        <rFont val="Calibri"/>
        <family val="2"/>
        <scheme val="minor"/>
      </rPr>
      <t xml:space="preserve"> Include also amounts paid to contractors, subcontractors and other entities for the purpose of distributing provider payments.</t>
    </r>
    <r>
      <rPr>
        <sz val="11"/>
        <rFont val="Calibri"/>
        <family val="2"/>
        <scheme val="minor"/>
      </rPr>
      <t xml:space="preserve"> Traditional expense categories, such as finance, legal, accounting, actuarial, and information systems may be allocated </t>
    </r>
    <r>
      <rPr>
        <i/>
        <sz val="11"/>
        <rFont val="Calibri"/>
        <family val="2"/>
        <scheme val="minor"/>
      </rPr>
      <t>in whole or in part</t>
    </r>
    <r>
      <rPr>
        <b/>
        <sz val="11"/>
        <rFont val="Calibri"/>
        <family val="2"/>
        <scheme val="minor"/>
      </rPr>
      <t xml:space="preserve"> </t>
    </r>
    <r>
      <rPr>
        <sz val="11"/>
        <rFont val="Calibri"/>
        <family val="2"/>
        <scheme val="minor"/>
      </rPr>
      <t>to provider relations and contracting expenses.</t>
    </r>
  </si>
  <si>
    <r>
      <t xml:space="preserve">Are all costs associated with quality assurance, practice protocol development, utilization review, peer review, credentialing, outcomes analysis related to existing products, nurse triage and other medical care evaluation activities. </t>
    </r>
    <r>
      <rPr>
        <b/>
        <sz val="11"/>
        <rFont val="Calibri"/>
        <family val="2"/>
        <scheme val="minor"/>
      </rPr>
      <t>Include also amounts paid to contractors, subcontractors and other entities for the purpose of managing provider utilization.</t>
    </r>
    <r>
      <rPr>
        <sz val="11"/>
        <rFont val="Calibri"/>
        <family val="2"/>
        <scheme val="minor"/>
      </rPr>
      <t xml:space="preserve"> Traditional expense categories, such as information systems and legal may be allocated </t>
    </r>
    <r>
      <rPr>
        <i/>
        <sz val="11"/>
        <rFont val="Calibri"/>
        <family val="2"/>
        <scheme val="minor"/>
      </rPr>
      <t>in whole or in part</t>
    </r>
    <r>
      <rPr>
        <sz val="11"/>
        <rFont val="Calibri"/>
        <family val="2"/>
        <scheme val="minor"/>
      </rPr>
      <t xml:space="preserve"> to quality assurance and utilization management expenses.</t>
    </r>
  </si>
  <si>
    <r>
      <t xml:space="preserve">All costs associated with wellness and health promotion, disease prevention, member education and materials, provider education, and outreach services. Traditional expense categories, such as marketing, medical services, and printing may be allocated </t>
    </r>
    <r>
      <rPr>
        <i/>
        <sz val="11"/>
        <rFont val="Calibri"/>
        <family val="2"/>
        <scheme val="minor"/>
      </rPr>
      <t>in whole or in part</t>
    </r>
    <r>
      <rPr>
        <sz val="11"/>
        <rFont val="Calibri"/>
        <family val="2"/>
        <scheme val="minor"/>
      </rPr>
      <t xml:space="preserve"> to wellness and health education expenses.</t>
    </r>
  </si>
  <si>
    <r>
      <t xml:space="preserve">All costs associated with outcomes research, medical research programs, product design and development for products and programs not currently offered, major systems development, and integrated service network development. Traditional expense categories such as actuarial, information systems, marketing, finance, underwriting, and wellness programs may be allocated </t>
    </r>
    <r>
      <rPr>
        <i/>
        <sz val="11"/>
        <rFont val="Calibri"/>
        <family val="2"/>
        <scheme val="minor"/>
      </rPr>
      <t xml:space="preserve">in whole or in part </t>
    </r>
    <r>
      <rPr>
        <sz val="11"/>
        <rFont val="Calibri"/>
        <family val="2"/>
        <scheme val="minor"/>
      </rPr>
      <t>to research and product development expenses.</t>
    </r>
  </si>
  <si>
    <r>
      <t xml:space="preserve">All costs not outlined or allocated to the other categories. Traditional expense categories such as human resources, facility maintenance, payroll, general accounting, finance, executive, internal audit, treasury, actuarial, information systems, office management and occupancy costs, general office supplies and equipment, legal, board, outside consulting services, membership fees in trade organizations, public relations, and mail room expenses may be allocated </t>
    </r>
    <r>
      <rPr>
        <i/>
        <sz val="11"/>
        <rFont val="Calibri"/>
        <family val="2"/>
        <scheme val="minor"/>
      </rPr>
      <t>in whole or in part</t>
    </r>
    <r>
      <rPr>
        <sz val="11"/>
        <rFont val="Calibri"/>
        <family val="2"/>
        <scheme val="minor"/>
      </rPr>
      <t xml:space="preserve"> to general administration expenses. </t>
    </r>
    <r>
      <rPr>
        <b/>
        <sz val="11"/>
        <color rgb="FFFF0000"/>
        <rFont val="Calibri"/>
        <family val="2"/>
        <scheme val="minor"/>
      </rPr>
      <t>Taxes and assessments are not included in these costs.</t>
    </r>
  </si>
  <si>
    <r>
      <t xml:space="preserve">Should be </t>
    </r>
    <r>
      <rPr>
        <b/>
        <sz val="11"/>
        <rFont val="Calibri"/>
        <family val="2"/>
        <scheme val="minor"/>
      </rPr>
      <t>equal</t>
    </r>
    <r>
      <rPr>
        <sz val="11"/>
        <rFont val="Calibri"/>
        <family val="2"/>
        <scheme val="minor"/>
      </rPr>
      <t xml:space="preserve"> to the sum across columns (product categories) for the indirect expenses line reported in section 7.</t>
    </r>
  </si>
  <si>
    <t>Total Medical
Subscribers Reported</t>
  </si>
  <si>
    <t>Total Dental
Subscribers Reported</t>
  </si>
  <si>
    <t>Type Name</t>
  </si>
  <si>
    <r>
      <t xml:space="preserve">Part A: Revenue from Medical and Dental Health Care Premiums 
Provide information on premiums earned (and change in unearned premium from the previous year minus refunds based on experience).
</t>
    </r>
    <r>
      <rPr>
        <b/>
        <sz val="10"/>
        <color indexed="16"/>
        <rFont val="Calibri"/>
        <family val="2"/>
        <scheme val="minor"/>
      </rPr>
      <t>Note: The Total Health Care Premium Revenue definition has been further clarified. Please review definitions before completing this page.</t>
    </r>
  </si>
  <si>
    <r>
      <t xml:space="preserve">Part B: Other Medical and Dental Revenue
</t>
    </r>
    <r>
      <rPr>
        <b/>
        <sz val="10"/>
        <color indexed="16"/>
        <rFont val="Calibri"/>
        <family val="2"/>
        <scheme val="minor"/>
      </rPr>
      <t>Note: The Total Health Care Premium Revenue definition has been further clarified. Please review definitions before completing this page.</t>
    </r>
  </si>
  <si>
    <r>
      <rPr>
        <b/>
        <u/>
        <sz val="10"/>
        <color rgb="FF0000FF"/>
        <rFont val="Calibri"/>
        <family val="2"/>
        <scheme val="minor"/>
      </rPr>
      <t>General Instructions for Section 7</t>
    </r>
    <r>
      <rPr>
        <b/>
        <sz val="10"/>
        <color rgb="FF993300"/>
        <rFont val="Calibri"/>
        <family val="2"/>
        <scheme val="minor"/>
      </rPr>
      <t xml:space="preserve">: Health Care Expenses
Note: the </t>
    </r>
    <r>
      <rPr>
        <b/>
        <sz val="10"/>
        <color rgb="FF800000"/>
        <rFont val="Calibri"/>
        <family val="2"/>
        <scheme val="minor"/>
      </rPr>
      <t>General Instructions</t>
    </r>
    <r>
      <rPr>
        <b/>
        <sz val="10"/>
        <color rgb="FF993300"/>
        <rFont val="Calibri"/>
        <family val="2"/>
        <scheme val="minor"/>
      </rPr>
      <t xml:space="preserve"> for Health Care Expenses reporting has been further clarified. Please review the Definitions before completing this page.</t>
    </r>
  </si>
  <si>
    <t xml:space="preserve">ACA Cost Sharing Reduction (CSR) 
(MNsure plans only) </t>
  </si>
  <si>
    <t>Note that these are Taxes and Assessments related to the Affordable Care Act. Please review the instructions for data reporting information.</t>
  </si>
  <si>
    <t>Long</t>
  </si>
  <si>
    <t>The Minnesota Department of Health (MDH) requires the use of an electronic workbook in completing this formset. This formset is a multiple tabbed Excel workbook with sections on separate spreadsheet tabs found along the bottom of the workbook.</t>
  </si>
  <si>
    <t>Minimum Premium
Plan Revenue</t>
  </si>
  <si>
    <t>Utilization Fee</t>
  </si>
  <si>
    <t>Minnesota Statutes, section 62E.23</t>
  </si>
  <si>
    <r>
      <rPr>
        <b/>
        <sz val="11"/>
        <color rgb="FFFF0000"/>
        <rFont val="Calibri"/>
        <family val="2"/>
        <scheme val="minor"/>
      </rPr>
      <t>Expenses in Section 7 should include:</t>
    </r>
    <r>
      <rPr>
        <sz val="11"/>
        <rFont val="Calibri"/>
        <family val="2"/>
        <scheme val="minor"/>
      </rPr>
      <t xml:space="preserve">
- Expenses for cost-sharing (i.e., cost sharing reductions) paid by the U.S. Department of Health &amp; Human Services (HHS) on behalf of low income members within Section 7 column: Commercial Expenses (include this information on Cost Sharing Reduction (CSR) in Section 11: ACA Expenses, and indicate if the amount in Section 7 was included in the Carrier Expenses or the Member Liability column)
- Expenses for the Minnesota Premium Security Plan,a state-specific individual market reinsurance plan (Minnesota Statutes, section 62E.23). Please note the total amount of MN Premium Security Plan payments received/anticipated per your financial reports in Section 12: Explanations.</t>
    </r>
  </si>
  <si>
    <t>An actuary or officer of the company must certify that the total premium, enrollment, expenditures, and revenue reported in the HPFSR are consistent with the company's audited financial statements in Section 2 of the formset if premium revenues are greater than zero. Where necessary, provide additional information to reconcile data to financial statements in Section 12: Information Regarding Reporting. Please see HPFSR Instructions for further information.</t>
  </si>
  <si>
    <t>https://hepdataportalui.web.health.state.mn.us</t>
  </si>
  <si>
    <r>
      <rPr>
        <b/>
        <sz val="10"/>
        <color rgb="FFFF0000"/>
        <rFont val="Calibri"/>
        <family val="2"/>
        <scheme val="minor"/>
      </rPr>
      <t xml:space="preserve">DO NOT </t>
    </r>
    <r>
      <rPr>
        <sz val="10"/>
        <rFont val="Calibri"/>
        <family val="2"/>
        <scheme val="minor"/>
      </rPr>
      <t>encrypt or password protect your file in any way.
Please include your MDH assigned Health Plan ID in the file name if possible.</t>
    </r>
  </si>
  <si>
    <t>Signature Provided = Formset type 74</t>
  </si>
  <si>
    <t>Please be aware that you may be contacted in future reporting years to verify your "No Business" status.</t>
  </si>
  <si>
    <r>
      <t xml:space="preserve">Find the HPFSR Instructions including Data Portal registration and login information at the </t>
    </r>
    <r>
      <rPr>
        <b/>
        <u/>
        <sz val="10"/>
        <color rgb="FF0000FF"/>
        <rFont val="Calibri"/>
        <family val="2"/>
        <scheme val="minor"/>
      </rPr>
      <t>HPFSR reporting requirements</t>
    </r>
    <r>
      <rPr>
        <b/>
        <sz val="10"/>
        <color rgb="FF800000"/>
        <rFont val="Calibri"/>
        <family val="2"/>
        <scheme val="minor"/>
      </rPr>
      <t xml:space="preserve"> page.</t>
    </r>
  </si>
  <si>
    <r>
      <t xml:space="preserve">All Demographic and Contact updates should be made directly in the Health Economics Program </t>
    </r>
    <r>
      <rPr>
        <b/>
        <u/>
        <sz val="10"/>
        <color rgb="FF0000FF"/>
        <rFont val="Calibri"/>
        <family val="2"/>
      </rPr>
      <t>HEP Data Portal</t>
    </r>
    <r>
      <rPr>
        <b/>
        <sz val="10"/>
        <color rgb="FF800000"/>
        <rFont val="Calibri"/>
        <family val="2"/>
      </rPr>
      <t xml:space="preserve"> before uploading this completed and certified HPFSR.</t>
    </r>
  </si>
  <si>
    <t>Certification Statement</t>
  </si>
  <si>
    <t xml:space="preserve">     </t>
  </si>
  <si>
    <t>Section 11: MN Premium Security Plan</t>
  </si>
  <si>
    <t>YES</t>
  </si>
  <si>
    <t>NO</t>
  </si>
  <si>
    <t>Physician Svcs</t>
  </si>
  <si>
    <t>Other Health Prof Svcs</t>
  </si>
  <si>
    <t>Inpt Hosp Svcs</t>
  </si>
  <si>
    <t>OutPt Hosp Svcs</t>
  </si>
  <si>
    <t>Skilled Nursing Fac</t>
  </si>
  <si>
    <t>Emergency Svcs</t>
  </si>
  <si>
    <t>Durable Med Goods</t>
  </si>
  <si>
    <t>Chem Dep  / Ment Health</t>
  </si>
  <si>
    <t>Total</t>
  </si>
  <si>
    <t>Pharm and Non-Dur</t>
  </si>
  <si>
    <t>Dental 
Svcs</t>
  </si>
  <si>
    <t>Indirect 
Svcs</t>
  </si>
  <si>
    <t>Was this amount included within 
Section 7 Expense Categories?</t>
  </si>
  <si>
    <t>Please provide the amount by each expense category of the
MN Premium Security Plan (individual market plans only)
whether or not they were included in Section 7.</t>
  </si>
  <si>
    <t>The MN Premium Security Plan is a temporary, state-based reinsurance program. The program was implemented to stabilize premiums in Minnesota's individual health insurance market. This amount should be included withing the reporting for Section 7: Health Care Expenses.</t>
  </si>
  <si>
    <t>Not Itemized</t>
  </si>
  <si>
    <t xml:space="preserve"> is ZERO, indicating you did NOT write health insurance for Minnesota residents, have you reached the end of the HPFSR.</t>
  </si>
  <si>
    <t>Instructions for completion of the HPFSR should be downloaded separately from this form. Instructions for accessing and using the Data Portal for report submission should also be downloaded separately.</t>
  </si>
  <si>
    <t>blank</t>
  </si>
  <si>
    <r>
      <t xml:space="preserve">Please use your MDH assigned </t>
    </r>
    <r>
      <rPr>
        <b/>
        <sz val="10"/>
        <rFont val="Calibri"/>
        <family val="2"/>
        <scheme val="minor"/>
      </rPr>
      <t>Health Plan ID</t>
    </r>
    <r>
      <rPr>
        <sz val="10"/>
        <rFont val="Calibri"/>
        <family val="2"/>
        <scheme val="minor"/>
      </rPr>
      <t xml:space="preserve"> found in the address block of your notification email/letter or it can be selected from the Health Plan ID tab of the workbook.</t>
    </r>
  </si>
  <si>
    <t>Upload the completed Excel formset</t>
  </si>
  <si>
    <t>Complete and/or update demographic and contact information</t>
  </si>
  <si>
    <t>Register/Sign in to the HEP Data Portal at:</t>
  </si>
  <si>
    <t>Include additional explanations as noted in the instructions. This information should be included in Section 12 (Information Regarding Reporting) of this form or as separate (Excel or PDF) attachment.</t>
  </si>
  <si>
    <t>Complete this form including a name in the Certification block on row 22.</t>
  </si>
  <si>
    <t>blanks</t>
  </si>
  <si>
    <t xml:space="preserve"> blank</t>
  </si>
  <si>
    <t>Minnesota Statutes 62L.02, subd. 27</t>
  </si>
  <si>
    <t>Minnesota Statutes 62A.011, subd. 5</t>
  </si>
  <si>
    <t>All payments paid to providers under Minnesota Statutes 295.582 and payments made as a provider under Minnesota Statutes 295.52, for the MinnesotaCare tax.</t>
  </si>
  <si>
    <t>Minnesota Statutes 295.52</t>
  </si>
  <si>
    <t>Minnesota Statutes 295.582</t>
  </si>
  <si>
    <t>All payments or amounts payable to government agencies, except for the MinnesotaCare tax, under Minnesota Statutes 295.52 and Minnesota Statutes 295.582. This category does not include fees or fines paid to government agencies.</t>
  </si>
  <si>
    <t>Section 11: ACA and Other Expenses - Additional Information For Reconciliation Purposes - Affordable Care Act (ACA) Taxes, Fees, and Payment Impact</t>
  </si>
  <si>
    <t>Section 11
ACA and Other Expenses</t>
  </si>
  <si>
    <t>Report the MNsure Advanced Premium Tax Credits (APTC) and Cost Sharing Reduction (CSR) that increased (report as a positive number here) or decreased (report as a negative number here) the totals reported in either Section 6, Part A: Revenue from Medical and Dental Health Care Premiums or Section 7: Health Care Expenses.</t>
  </si>
  <si>
    <t>MN Premium Security Plan</t>
  </si>
  <si>
    <t>Total premium revenue includes all premiums charged on all health insurance policies written for Minnesota residents, including the change in unearned premium from the previous year, minus refunds based on experience. Enter Medical and Dental premium received by product category in section 6, part A. Minimum premium revenue, administrative services fee revenue, utilization review fee revenues, reinsurance assumed revenue, and patient services revenue should be reported in Part B. The auto calculated total across all columns for the row titled "Health Care Premium Revenue" in section 6, part A. should equal the total premium listed in section 2.</t>
  </si>
  <si>
    <r>
      <rPr>
        <b/>
        <sz val="11"/>
        <color rgb="FFFF0000"/>
        <rFont val="Calibri"/>
        <family val="2"/>
        <scheme val="minor"/>
      </rPr>
      <t>Section 6, Part A: Revenue from Medical and Dental Health Care Premiums does not include:</t>
    </r>
    <r>
      <rPr>
        <sz val="11"/>
        <rFont val="Calibri"/>
        <family val="2"/>
        <scheme val="minor"/>
      </rPr>
      <t xml:space="preserve">
- Payments or recoveries for the Federal ACA Risk Adjustment and Risk Corridor programs, list within Section 6, Part B: Other Medical and Dental Revenue.
- Reserves (e.g., durational reserves, premium deficiency reserves, active life reserves) and impact of reinsurance recoveries/payments on reserves made to/from a private third-party reinsurer.
</t>
    </r>
    <r>
      <rPr>
        <b/>
        <sz val="11"/>
        <color rgb="FFFF0000"/>
        <rFont val="Calibri"/>
        <family val="2"/>
        <scheme val="minor"/>
      </rPr>
      <t>Section 6, Part A: Revenue from Medical and Dental Health Care Premiums should include:</t>
    </r>
    <r>
      <rPr>
        <sz val="11"/>
        <rFont val="Calibri"/>
        <family val="2"/>
        <scheme val="minor"/>
      </rPr>
      <t xml:space="preserve">
- Estimates of the Advanced Premium Tax Credit (APTC) for plans on MNsure this calendar year.</t>
    </r>
  </si>
  <si>
    <r>
      <rPr>
        <b/>
        <sz val="11"/>
        <color rgb="FFFF0000"/>
        <rFont val="Calibri"/>
        <family val="2"/>
        <scheme val="minor"/>
      </rPr>
      <t>By definition expenses in Section 7 do not include:</t>
    </r>
    <r>
      <rPr>
        <sz val="11"/>
        <rFont val="Calibri"/>
        <family val="2"/>
        <scheme val="minor"/>
      </rPr>
      <t xml:space="preserve">
- Federal Taxes and Assessments related to the Affordable Care Act or the MNsure Premium Withhold. (List separately in Section 9, Taxes and Assessments).
- Recovery payments received from a private third-party reinsurer or internal large claim pooling mechanisms.
 -Active life reserves (i.e., contract reserves), or any kind of reserves except those traditionally defined as reserves for claims incurred but not paid. (IBNR/IBNP)
- Charges or payments from the Federal ACA Risk Adjustment and Risk Corridor programs.  List separately in Section 6, Part B: Other Medical and Dental Revenue.</t>
    </r>
  </si>
  <si>
    <t>Report Received = Formset type 73</t>
  </si>
  <si>
    <t>Tip Sheet</t>
  </si>
  <si>
    <t>Error messages should be addressed in Section 12: Explanations. MDH staff will contact you for clarifications if data cannot be validated or is outside of parameters.</t>
  </si>
  <si>
    <t>end of table</t>
  </si>
  <si>
    <t>M1 length type</t>
  </si>
  <si>
    <t>Revenues</t>
  </si>
  <si>
    <t>Enrollment</t>
  </si>
  <si>
    <t>Admin Fee</t>
  </si>
  <si>
    <t>Short</t>
  </si>
  <si>
    <t>No Business</t>
  </si>
  <si>
    <t>Future Business</t>
  </si>
  <si>
    <t>Syntax in cells R5 and S5 not needed to populate M1 but good for verification.</t>
  </si>
  <si>
    <t xml:space="preserve">Costs related to chemical dependency services and mental health services expense, for inpatient and outpatient services, coded using the following codes or amended equivalent codes:  ICD-9 diagnosis code ranges 303.00 to 305.92, 290 to 302.9, and 306 to 319; CPT codes 90801, 90841, 90843, 90844, 90844.22, 90846, 90847, 90847.22, 90849, 90853, 98900, 98902, 98910, 98912, 90801, 90841, 90843, 90844, 90844.22, 90846, 90847, 90847.22, 90849, 90853, 98900, 98902, 98910, and 98912. Pending future guidance, the ICD-10 diagnosis code ranges include F01 - F07, F09, F10 - F25, F28  - F34, F39 - F45, F48, F50, F51 (excluding F51.04, F51.05, F1.13), F52 - F55, F59, F60, F63 - F66, F68 - F73, F78 - F82, F84 (excluding 84.2), F88 - F91, F93 - F95, F98, H93.25, R37, R45.1, R45.2, R45.5, R45.6, R45.7, R45.81, R45.82, R45.83, R45.85 (all codes), R45.86, R45.87, R45.88, R45.89.
</t>
  </si>
  <si>
    <t>Complete Company Demographics and Contact Information per Section 3</t>
  </si>
  <si>
    <t>1891 Financial Life</t>
  </si>
  <si>
    <t/>
  </si>
  <si>
    <t>200 North Martingale Road</t>
  </si>
  <si>
    <t>Suite 405</t>
  </si>
  <si>
    <t>SCHAUMBURG</t>
  </si>
  <si>
    <t>ILLINOIS</t>
  </si>
  <si>
    <t>IL</t>
  </si>
  <si>
    <t>Lisa</t>
  </si>
  <si>
    <t>Bickus</t>
  </si>
  <si>
    <t>CEO</t>
  </si>
  <si>
    <t>lisa_bickus@1891financiallife.com</t>
  </si>
  <si>
    <t>Meegan Gibbons</t>
  </si>
  <si>
    <t>Patrick</t>
  </si>
  <si>
    <t>Coleman</t>
  </si>
  <si>
    <t>Compliance Specialist</t>
  </si>
  <si>
    <t>patrick_coleman@1891financiallife.com</t>
  </si>
  <si>
    <t>www.1891financiallife.com</t>
  </si>
  <si>
    <t>12/31/2024</t>
  </si>
  <si>
    <t>Kim</t>
  </si>
  <si>
    <t>Diaz</t>
  </si>
  <si>
    <t>Operations Supervisor</t>
  </si>
  <si>
    <t>kim_diaz@1891financiallife.com</t>
  </si>
  <si>
    <t>21st Century Centennial Insurance Company</t>
  </si>
  <si>
    <t>3 Beaver Valley Road</t>
  </si>
  <si>
    <t>WILMINGTON</t>
  </si>
  <si>
    <t>DE</t>
  </si>
  <si>
    <t>Maria E.</t>
  </si>
  <si>
    <t>Aguilera</t>
  </si>
  <si>
    <t>Treasurer &amp; VP</t>
  </si>
  <si>
    <t>michael.przywuski@FarmersInsurance.com</t>
  </si>
  <si>
    <t>Maria E. Aguilera</t>
  </si>
  <si>
    <t>Deb</t>
  </si>
  <si>
    <t>VanDyken</t>
  </si>
  <si>
    <t>Farmers Insurance Group</t>
  </si>
  <si>
    <t>deb.vandyken@farmersinsurance.com</t>
  </si>
  <si>
    <t>www.21st.com</t>
  </si>
  <si>
    <t>21st Century North America Insurance Company</t>
  </si>
  <si>
    <t>PO Box 2450</t>
  </si>
  <si>
    <t>Loc 1415</t>
  </si>
  <si>
    <t>GRAND RAPIDS</t>
  </si>
  <si>
    <t>MI</t>
  </si>
  <si>
    <t>21st Century Premier Insurance Company</t>
  </si>
  <si>
    <t>4 Ever Life Insurance Company</t>
  </si>
  <si>
    <t>2 Mid America Plaza</t>
  </si>
  <si>
    <t>Suite 200</t>
  </si>
  <si>
    <t>OAKBROOK TERRACE</t>
  </si>
  <si>
    <t>DU PAGE</t>
  </si>
  <si>
    <t>Peter</t>
  </si>
  <si>
    <t>Costello</t>
  </si>
  <si>
    <t>CEO, Chairman &amp; President</t>
  </si>
  <si>
    <t>pcostello@bcsf.com</t>
  </si>
  <si>
    <t>Susan Pickar</t>
  </si>
  <si>
    <t>Maria</t>
  </si>
  <si>
    <t>Ramirez</t>
  </si>
  <si>
    <t>State Reporting</t>
  </si>
  <si>
    <t>BCS Insurance Company</t>
  </si>
  <si>
    <t>mxr0002@bcsf.com</t>
  </si>
  <si>
    <t>Two Mid America Plaza</t>
  </si>
  <si>
    <t>DUPAGE</t>
  </si>
  <si>
    <t>www.4everlife.com</t>
  </si>
  <si>
    <t>David</t>
  </si>
  <si>
    <t>Burke</t>
  </si>
  <si>
    <t>VP &amp; Corporate Controller</t>
  </si>
  <si>
    <t>dburke@bcsf.com</t>
  </si>
  <si>
    <t>5 Star Life Insurance Company</t>
  </si>
  <si>
    <t>909 North Washington Street</t>
  </si>
  <si>
    <t>ALEXANDRIA</t>
  </si>
  <si>
    <t>VA</t>
  </si>
  <si>
    <t>Kimberley E</t>
  </si>
  <si>
    <t>Wooding</t>
  </si>
  <si>
    <t>Executive VP &amp; CFO</t>
  </si>
  <si>
    <t>kwooding@afba.com</t>
  </si>
  <si>
    <t>Kimberley E. Wooding</t>
  </si>
  <si>
    <t>Adam</t>
  </si>
  <si>
    <t>Razaki</t>
  </si>
  <si>
    <t>Senior Accountant</t>
  </si>
  <si>
    <t>arazaki@afba.com</t>
  </si>
  <si>
    <t>www.5starlifeinsurance.com</t>
  </si>
  <si>
    <t>Kimberly E.</t>
  </si>
  <si>
    <t>Executive VP and CFO</t>
  </si>
  <si>
    <t>AAA Life Insurance Company</t>
  </si>
  <si>
    <t>17900 North Laurel Park Drive</t>
  </si>
  <si>
    <t>LIVONIA</t>
  </si>
  <si>
    <t>John W.</t>
  </si>
  <si>
    <t>DuBose III</t>
  </si>
  <si>
    <t>President/CEO</t>
  </si>
  <si>
    <t>premiumtax@aaalife.com</t>
  </si>
  <si>
    <t>Christopher W. Lane</t>
  </si>
  <si>
    <t>Sue</t>
  </si>
  <si>
    <t>Largent</t>
  </si>
  <si>
    <t>Tax Specialist</t>
  </si>
  <si>
    <t>slargent@aaalife.com</t>
  </si>
  <si>
    <t>www.aaalife.com</t>
  </si>
  <si>
    <t>Jim</t>
  </si>
  <si>
    <t>Demerath</t>
  </si>
  <si>
    <t>Manager-Tax and Compliance</t>
  </si>
  <si>
    <t>jdemerath@aaalife.com</t>
  </si>
  <si>
    <t>Ability Insurance Company</t>
  </si>
  <si>
    <t>PO Box 3735</t>
  </si>
  <si>
    <t xml:space="preserve">OMAHA </t>
  </si>
  <si>
    <t>NE</t>
  </si>
  <si>
    <t>Kenneth</t>
  </si>
  <si>
    <t>King</t>
  </si>
  <si>
    <t>President</t>
  </si>
  <si>
    <t>Chris</t>
  </si>
  <si>
    <t>Fonseca</t>
  </si>
  <si>
    <t>Acadia Insurance Co</t>
  </si>
  <si>
    <t>PO Box 9190</t>
  </si>
  <si>
    <t>DES MOINES</t>
  </si>
  <si>
    <t>POLK</t>
  </si>
  <si>
    <t>IA</t>
  </si>
  <si>
    <t>Bert</t>
  </si>
  <si>
    <t>Braud</t>
  </si>
  <si>
    <t>Assistant Treasurer</t>
  </si>
  <si>
    <t>Richard Baio</t>
  </si>
  <si>
    <t>Deena</t>
  </si>
  <si>
    <t>Wilde</t>
  </si>
  <si>
    <t>Financial Analyst</t>
  </si>
  <si>
    <t>dwilde@wrberkley.com</t>
  </si>
  <si>
    <t>Dan</t>
  </si>
  <si>
    <t>Tague</t>
  </si>
  <si>
    <t>Director</t>
  </si>
  <si>
    <t>dtague@wrberkley.com</t>
  </si>
  <si>
    <t>Accendo Insurance Company</t>
  </si>
  <si>
    <t>3148 West 3500 South</t>
  </si>
  <si>
    <t>WEST VALLEY CITY</t>
  </si>
  <si>
    <t>UT</t>
  </si>
  <si>
    <t>Todd Dean</t>
  </si>
  <si>
    <t>Meek</t>
  </si>
  <si>
    <t>todd.meek@csvhealth.com</t>
  </si>
  <si>
    <t>Zhibei</t>
  </si>
  <si>
    <t>Wang</t>
  </si>
  <si>
    <t>Senior Consultant</t>
  </si>
  <si>
    <t>CVS Health Corporation</t>
  </si>
  <si>
    <t>zhibei.wang@cvscaremark.com</t>
  </si>
  <si>
    <t>One CVS Drive</t>
  </si>
  <si>
    <t>WOONSOCKET</t>
  </si>
  <si>
    <t>RI</t>
  </si>
  <si>
    <t>Caitlyn</t>
  </si>
  <si>
    <t>Gould</t>
  </si>
  <si>
    <t>Parlegal II</t>
  </si>
  <si>
    <t>gouldc1@aetna.com</t>
  </si>
  <si>
    <t>151 Farmington Avenue</t>
  </si>
  <si>
    <t>RW61</t>
  </si>
  <si>
    <t>HARTFORD</t>
  </si>
  <si>
    <t>CT</t>
  </si>
  <si>
    <t>06156</t>
  </si>
  <si>
    <t>www.aetnaseniorproducts.com</t>
  </si>
  <si>
    <t>0001</t>
  </si>
  <si>
    <t>Xiaoqi</t>
  </si>
  <si>
    <t>Glenn Wang</t>
  </si>
  <si>
    <t>Controller</t>
  </si>
  <si>
    <t>xiaoqi.wang@cvscaremark.com</t>
  </si>
  <si>
    <t>Acceptance Indemnity Insurance Company</t>
  </si>
  <si>
    <t>4200 Six Forks Road, Ste 1400</t>
  </si>
  <si>
    <t>RALEIGH</t>
  </si>
  <si>
    <t>WAKE</t>
  </si>
  <si>
    <t>NC</t>
  </si>
  <si>
    <t>Scott</t>
  </si>
  <si>
    <t>Bowen</t>
  </si>
  <si>
    <t>VP</t>
  </si>
  <si>
    <t>regulatory.filings@iatinsurance.com</t>
  </si>
  <si>
    <t>David G. Pirrung</t>
  </si>
  <si>
    <t>Bennett</t>
  </si>
  <si>
    <t>Senior Tax Analyst</t>
  </si>
  <si>
    <t>VP, Regulatory Compliance</t>
  </si>
  <si>
    <t>Accordia Life and Annuity Company</t>
  </si>
  <si>
    <t>215 10th Street</t>
  </si>
  <si>
    <t>Suite 1100</t>
  </si>
  <si>
    <t>Robert Michael</t>
  </si>
  <si>
    <t>Arena, Jr.</t>
  </si>
  <si>
    <t>robert.arena@gafg.com</t>
  </si>
  <si>
    <t>David Jacoby</t>
  </si>
  <si>
    <t>Jennifer</t>
  </si>
  <si>
    <t>Coggins</t>
  </si>
  <si>
    <t>Statutory Compliance Senior Analyst</t>
  </si>
  <si>
    <t>Global Atlantic Financial Group</t>
  </si>
  <si>
    <t>jennifer.coggins@gafg.com</t>
  </si>
  <si>
    <t>www.globalatlantic.com</t>
  </si>
  <si>
    <t>Carrie</t>
  </si>
  <si>
    <t>Thomas</t>
  </si>
  <si>
    <t>Vice President</t>
  </si>
  <si>
    <t>carrie.thomas@gafg.com</t>
  </si>
  <si>
    <t>ACE American Insurance Company</t>
  </si>
  <si>
    <t>PO Box 1000</t>
  </si>
  <si>
    <t>436 Walnut Street</t>
  </si>
  <si>
    <t>PHILADELPHIA</t>
  </si>
  <si>
    <t>PA</t>
  </si>
  <si>
    <t xml:space="preserve">John </t>
  </si>
  <si>
    <t>Lupica</t>
  </si>
  <si>
    <t>President &amp; CEO</t>
  </si>
  <si>
    <t>john.lupica@chubb.com</t>
  </si>
  <si>
    <t>Sharon D.</t>
  </si>
  <si>
    <t>Lewis</t>
  </si>
  <si>
    <t>Sr. Financial Analyst</t>
  </si>
  <si>
    <t>Chubb Insurance Company</t>
  </si>
  <si>
    <t>sharon.lewis@chubb.com</t>
  </si>
  <si>
    <t>One Beaver Valley Road</t>
  </si>
  <si>
    <t>One West</t>
  </si>
  <si>
    <t>Rose A.</t>
  </si>
  <si>
    <t>Dalton</t>
  </si>
  <si>
    <t>Asst. Vice President</t>
  </si>
  <si>
    <t>ACE USA</t>
  </si>
  <si>
    <t>rose.dalton@chubb.com</t>
  </si>
  <si>
    <t>19803</t>
  </si>
  <si>
    <t>ACE Fire Underwriters Insurance Company</t>
  </si>
  <si>
    <t>John</t>
  </si>
  <si>
    <t>Ace Life Insurance Company</t>
  </si>
  <si>
    <t>1133 Avenue of the Americas</t>
  </si>
  <si>
    <t>NEW YORK</t>
  </si>
  <si>
    <t>NY</t>
  </si>
  <si>
    <t>Michael</t>
  </si>
  <si>
    <t>Hoag</t>
  </si>
  <si>
    <t>SVP, Chief Actuary</t>
  </si>
  <si>
    <t>michael.hoag@chubb.com</t>
  </si>
  <si>
    <t>ACE Property and Casualty Insurance Company</t>
  </si>
  <si>
    <t>Acuity, A Mutual Insurance Company</t>
  </si>
  <si>
    <t>PO Box 58</t>
  </si>
  <si>
    <t>2800 South Taylor Drive</t>
  </si>
  <si>
    <t>SHEBOYGAN</t>
  </si>
  <si>
    <t>WI</t>
  </si>
  <si>
    <t>Ben</t>
  </si>
  <si>
    <t>Salzmann</t>
  </si>
  <si>
    <t>CEO &amp; President</t>
  </si>
  <si>
    <t>Wendy Schuler</t>
  </si>
  <si>
    <t>Christine</t>
  </si>
  <si>
    <t>Matysik</t>
  </si>
  <si>
    <t>General Manager - Regulatory Affairs</t>
  </si>
  <si>
    <t>cmatysik@acuity.com</t>
  </si>
  <si>
    <t>www.acuity.com</t>
  </si>
  <si>
    <t>Shane</t>
  </si>
  <si>
    <t>Paltzer</t>
  </si>
  <si>
    <t>VP - Marketing &amp; Personal Lines</t>
  </si>
  <si>
    <t>shane.paltzer@acuity.com</t>
  </si>
  <si>
    <t>Aegis Security Insurance Company</t>
  </si>
  <si>
    <t>PO Box 62250</t>
  </si>
  <si>
    <t>HARRISBURG</t>
  </si>
  <si>
    <t>DAUPHIN</t>
  </si>
  <si>
    <t>Joshua</t>
  </si>
  <si>
    <t>Magden</t>
  </si>
  <si>
    <t>jmagden@aegisinsco.com</t>
  </si>
  <si>
    <t>Brett G. Crise</t>
  </si>
  <si>
    <t>Becky</t>
  </si>
  <si>
    <t>Liddick</t>
  </si>
  <si>
    <t>Accounting</t>
  </si>
  <si>
    <t>rliddick@aegisinsco.com</t>
  </si>
  <si>
    <t>Brett G.</t>
  </si>
  <si>
    <t>Crise</t>
  </si>
  <si>
    <t>CFO</t>
  </si>
  <si>
    <t>bcrise@aegisinsco.com</t>
  </si>
  <si>
    <t>Aetna Health and Life Insurance Company</t>
  </si>
  <si>
    <t>Route 21</t>
  </si>
  <si>
    <t>Steven M</t>
  </si>
  <si>
    <t>Conte</t>
  </si>
  <si>
    <t>Principal Financial Officer and Controller</t>
  </si>
  <si>
    <t>Timothy James</t>
  </si>
  <si>
    <t>Olson</t>
  </si>
  <si>
    <t>Assistant Controller</t>
  </si>
  <si>
    <t>Aetna</t>
  </si>
  <si>
    <t>statutoryreporting@aetna.com</t>
  </si>
  <si>
    <t>3200 Highland Avenue</t>
  </si>
  <si>
    <t>DOWNERS GROVE</t>
  </si>
  <si>
    <t>Aetna Health Insurance Company</t>
  </si>
  <si>
    <t>RT21</t>
  </si>
  <si>
    <t>Michael Gardner</t>
  </si>
  <si>
    <t>Cole</t>
  </si>
  <si>
    <t>colem1@aetna.com</t>
  </si>
  <si>
    <t>Steven M. Conte</t>
  </si>
  <si>
    <t>Bradley</t>
  </si>
  <si>
    <t>Thompson</t>
  </si>
  <si>
    <t>Assisstant Controller</t>
  </si>
  <si>
    <t>aetna.hmoreporting@aetna.com</t>
  </si>
  <si>
    <t>www.aetna.com</t>
  </si>
  <si>
    <t>Steven</t>
  </si>
  <si>
    <t>Aetna Life Insurance Company</t>
  </si>
  <si>
    <t>PO Box 818048</t>
  </si>
  <si>
    <t>Attn: Stat Compliance</t>
  </si>
  <si>
    <t>CLEVELAND</t>
  </si>
  <si>
    <t>CUYAHOGA</t>
  </si>
  <si>
    <t>OH</t>
  </si>
  <si>
    <t>Daniel Philip</t>
  </si>
  <si>
    <t>Finke</t>
  </si>
  <si>
    <t>Chairman, CEO, and President</t>
  </si>
  <si>
    <t>Leslie William Carter</t>
  </si>
  <si>
    <t>Bailey</t>
  </si>
  <si>
    <t>Brite</t>
  </si>
  <si>
    <t>Consultant</t>
  </si>
  <si>
    <t>briteb@aetna.com</t>
  </si>
  <si>
    <t>Patricia</t>
  </si>
  <si>
    <t>Greenfeld</t>
  </si>
  <si>
    <t>greenfeldp@cvshealth.com</t>
  </si>
  <si>
    <t>Affiliated FM Insurance Company</t>
  </si>
  <si>
    <t>PO Box 7500</t>
  </si>
  <si>
    <t>JOHNSTON</t>
  </si>
  <si>
    <t>Malcom</t>
  </si>
  <si>
    <t>Roberts</t>
  </si>
  <si>
    <t>Arelys</t>
  </si>
  <si>
    <t>Heyaime</t>
  </si>
  <si>
    <t>Sr. Licensing &amp; Regulatory Compliance Specialist</t>
  </si>
  <si>
    <t>FM Global</t>
  </si>
  <si>
    <t>arelys.heyaime@fmglobal.com</t>
  </si>
  <si>
    <t>270 Central Avenue</t>
  </si>
  <si>
    <t>Jay</t>
  </si>
  <si>
    <t>Swiatek</t>
  </si>
  <si>
    <t>Staff VP</t>
  </si>
  <si>
    <t>jay.swiatek@fmglobal.com</t>
  </si>
  <si>
    <t>AIG Property Casualty Company</t>
  </si>
  <si>
    <t>1271 Avenue of the Americas</t>
  </si>
  <si>
    <t>Floor 37</t>
  </si>
  <si>
    <t>Michael D</t>
  </si>
  <si>
    <t>Price</t>
  </si>
  <si>
    <t>President and CEO</t>
  </si>
  <si>
    <t>michael.price@aig.com</t>
  </si>
  <si>
    <t>Elias Farid Habayeb</t>
  </si>
  <si>
    <t>Kathy</t>
  </si>
  <si>
    <t>Ricard</t>
  </si>
  <si>
    <t>Business Analyst II B</t>
  </si>
  <si>
    <t>American International Group, Inc.</t>
  </si>
  <si>
    <t>kathy.ricard@aig.com</t>
  </si>
  <si>
    <t>One Executive Park</t>
  </si>
  <si>
    <t>1st Floor</t>
  </si>
  <si>
    <t>BEDFORD</t>
  </si>
  <si>
    <t>NH</t>
  </si>
  <si>
    <t>www.aig.com</t>
  </si>
  <si>
    <t>Bertha</t>
  </si>
  <si>
    <t>Rush</t>
  </si>
  <si>
    <t>Supervisor, Regulatory Reporting</t>
  </si>
  <si>
    <t>bertha.rush@aig.com</t>
  </si>
  <si>
    <t>AIU Insurance Company</t>
  </si>
  <si>
    <t>Alea North America Insurance Company</t>
  </si>
  <si>
    <t>5 Batterson Park Road</t>
  </si>
  <si>
    <t>3rd Floor</t>
  </si>
  <si>
    <t>FARMINGTON</t>
  </si>
  <si>
    <t>Hugh</t>
  </si>
  <si>
    <t>McCreery</t>
  </si>
  <si>
    <t>anadatacalls@catalinare.com</t>
  </si>
  <si>
    <t>Hugh McCreery</t>
  </si>
  <si>
    <t>Allen</t>
  </si>
  <si>
    <t>Catalina US Insurance Services, LLC</t>
  </si>
  <si>
    <t>Lynn</t>
  </si>
  <si>
    <t>Aubin</t>
  </si>
  <si>
    <t>Reinsurance Operations Manager</t>
  </si>
  <si>
    <t>06032</t>
  </si>
  <si>
    <t>Allianz Life Insurance Company of New York</t>
  </si>
  <si>
    <t>1633 Broadway</t>
  </si>
  <si>
    <t>42nd Floor</t>
  </si>
  <si>
    <t>MANHATTAN</t>
  </si>
  <si>
    <t>Walter</t>
  </si>
  <si>
    <t>White</t>
  </si>
  <si>
    <t>stat.surveys@allianzlife.com</t>
  </si>
  <si>
    <t>Bill Gaumond</t>
  </si>
  <si>
    <t>Kari</t>
  </si>
  <si>
    <t>Coe-Richoz</t>
  </si>
  <si>
    <t>Financial Compliance</t>
  </si>
  <si>
    <t>5701 Golden Hills Drive</t>
  </si>
  <si>
    <t>MINNEAPOLIS</t>
  </si>
  <si>
    <t>HENNEPIN</t>
  </si>
  <si>
    <t>MN</t>
  </si>
  <si>
    <t>www.allianzlife.com</t>
  </si>
  <si>
    <t>Daniel</t>
  </si>
  <si>
    <t>Eberhard</t>
  </si>
  <si>
    <t>Financial Director</t>
  </si>
  <si>
    <t>Allianz Life Insurance Company of North America</t>
  </si>
  <si>
    <t>Allianz Reinsurance America, Inc.</t>
  </si>
  <si>
    <t>PO Box 750039</t>
  </si>
  <si>
    <t>PETALUMA</t>
  </si>
  <si>
    <t>SONOMA</t>
  </si>
  <si>
    <t>CA</t>
  </si>
  <si>
    <t>Jill</t>
  </si>
  <si>
    <t>McNaughton</t>
  </si>
  <si>
    <t>Accounting &amp; Reporting Manager</t>
  </si>
  <si>
    <t>armacctingandreporting@allianzrm-us.com</t>
  </si>
  <si>
    <t>Peter Machaj</t>
  </si>
  <si>
    <t>Machaj</t>
  </si>
  <si>
    <t>CFO, Treasurer and Controller</t>
  </si>
  <si>
    <t>peter.machaj@allianzrm-us.com</t>
  </si>
  <si>
    <t>Allied Insurance Company of America</t>
  </si>
  <si>
    <t>One West Nationwide Boulevard</t>
  </si>
  <si>
    <t>1-14-301</t>
  </si>
  <si>
    <t>COLUMBUS</t>
  </si>
  <si>
    <t>FRANKLIN</t>
  </si>
  <si>
    <t>Mark Allen</t>
  </si>
  <si>
    <t>Berven</t>
  </si>
  <si>
    <t>President &amp; COO</t>
  </si>
  <si>
    <t>supprpt@nationwide.com</t>
  </si>
  <si>
    <t>Elizabeth Huan Song Kitto</t>
  </si>
  <si>
    <t>Andrew</t>
  </si>
  <si>
    <t>Morey</t>
  </si>
  <si>
    <t>Specialist, Supplemental Reporting</t>
  </si>
  <si>
    <t>Nationwide Mutual Insurance Company</t>
  </si>
  <si>
    <t>www.nationwide.com</t>
  </si>
  <si>
    <t>Jordan</t>
  </si>
  <si>
    <t>Poppe</t>
  </si>
  <si>
    <t>Manager, Supplemental Reporting</t>
  </si>
  <si>
    <t>poppej1@nationwide.com</t>
  </si>
  <si>
    <t>Allied World Insurance Company</t>
  </si>
  <si>
    <t>199 Water Street</t>
  </si>
  <si>
    <t>Louis</t>
  </si>
  <si>
    <t>Iglesias</t>
  </si>
  <si>
    <t>louis.iglesias@awac.com</t>
  </si>
  <si>
    <t>Joseph Roesler</t>
  </si>
  <si>
    <t>Lauren</t>
  </si>
  <si>
    <t>McCool</t>
  </si>
  <si>
    <t>Senior Statistical Reporting Compliance Analyst</t>
  </si>
  <si>
    <t>lauren.mccool@awac.com</t>
  </si>
  <si>
    <t>1690 New Britain Avenue</t>
  </si>
  <si>
    <t>Suite 101</t>
  </si>
  <si>
    <t>www.awac.com</t>
  </si>
  <si>
    <t>Eileen</t>
  </si>
  <si>
    <t>Hogg</t>
  </si>
  <si>
    <t>AVP, Compliance &amp; Statistical Reporting</t>
  </si>
  <si>
    <t>eileen.hogg@awac.com</t>
  </si>
  <si>
    <t>Allied World National Assurance Company</t>
  </si>
  <si>
    <t>Allina Health and Aetna Health Plan Inc.</t>
  </si>
  <si>
    <t>1550 Utica Avenue South</t>
  </si>
  <si>
    <t>Suite 250</t>
  </si>
  <si>
    <t>ST. LOUIS PARK</t>
  </si>
  <si>
    <t>Thomas Robert</t>
  </si>
  <si>
    <t>Lindquist</t>
  </si>
  <si>
    <t>Chief Executive Officer</t>
  </si>
  <si>
    <t>Jeffrey Douglas Jacobson</t>
  </si>
  <si>
    <t>Alka</t>
  </si>
  <si>
    <t>Verma</t>
  </si>
  <si>
    <t>Financial Reporting and Analysis Consultant</t>
  </si>
  <si>
    <t>Allina Health and Aetna Insurance Company</t>
  </si>
  <si>
    <t>tjolson@cvshealth.com</t>
  </si>
  <si>
    <t>Allstate Indemnity Company</t>
  </si>
  <si>
    <t>PO Box 660559</t>
  </si>
  <si>
    <t>DALLAS</t>
  </si>
  <si>
    <t>TX</t>
  </si>
  <si>
    <t>Aoife</t>
  </si>
  <si>
    <t>Donaghy</t>
  </si>
  <si>
    <t>Accounting Manager</t>
  </si>
  <si>
    <t>aoife.donaghy@allstate.com</t>
  </si>
  <si>
    <t>Deepak</t>
  </si>
  <si>
    <t>Sharma</t>
  </si>
  <si>
    <t>Allstate - EXL Service</t>
  </si>
  <si>
    <t>dshc8@allstate.com</t>
  </si>
  <si>
    <t>3100 Sanders Road</t>
  </si>
  <si>
    <t>NORTHBROOK</t>
  </si>
  <si>
    <t>www.allstate.com</t>
  </si>
  <si>
    <t>Anant</t>
  </si>
  <si>
    <t>Chaudhary</t>
  </si>
  <si>
    <t>Supervisor</t>
  </si>
  <si>
    <t>achh0@allstate.com</t>
  </si>
  <si>
    <t>Allstate Insurance Company</t>
  </si>
  <si>
    <t xml:space="preserve">Allstate North American Insurance Company </t>
  </si>
  <si>
    <t>Suite 201</t>
  </si>
  <si>
    <t>Allstate Northbrook Indemnity Company</t>
  </si>
  <si>
    <t>Allstate Property and Casualty Insurance Company</t>
  </si>
  <si>
    <t>Amalgamated Life Insurance Company</t>
  </si>
  <si>
    <t>333 Westchester Avenue</t>
  </si>
  <si>
    <t>WHITE PLAINS</t>
  </si>
  <si>
    <t>WESTCHESTER</t>
  </si>
  <si>
    <t>Paul</t>
  </si>
  <si>
    <t>Mallen</t>
  </si>
  <si>
    <t>pmallen@amalgamatedbenefits.com</t>
  </si>
  <si>
    <t>Timothy Kristoff</t>
  </si>
  <si>
    <t>Diane</t>
  </si>
  <si>
    <t>Pappas</t>
  </si>
  <si>
    <t>Compliance Director</t>
  </si>
  <si>
    <t>dpappas@amalgamatedbenefits.com</t>
  </si>
  <si>
    <t>Terry</t>
  </si>
  <si>
    <t>Burston</t>
  </si>
  <si>
    <t>Sr. Vice President</t>
  </si>
  <si>
    <t>tburston@amalgamatedbenefits.com</t>
  </si>
  <si>
    <t>10604</t>
  </si>
  <si>
    <t>www.amalgamatedbenefits.com</t>
  </si>
  <si>
    <t>Senior Vice President</t>
  </si>
  <si>
    <t>American Agricultural Insurance Company</t>
  </si>
  <si>
    <t>1501 East Woodfield Road</t>
  </si>
  <si>
    <t>Suite 300W</t>
  </si>
  <si>
    <t>COOK</t>
  </si>
  <si>
    <t>Conlon</t>
  </si>
  <si>
    <t>General Counsel &amp; Secretary</t>
  </si>
  <si>
    <t>regulatory@aaic.com</t>
  </si>
  <si>
    <t>American Alternative Insurance Corporation</t>
  </si>
  <si>
    <t>PO Box 5241</t>
  </si>
  <si>
    <t>555 College Road East</t>
  </si>
  <si>
    <t>PRINCETON</t>
  </si>
  <si>
    <t>MIDDLESEX</t>
  </si>
  <si>
    <t>NJ</t>
  </si>
  <si>
    <t>Robert</t>
  </si>
  <si>
    <t>Data Reporting Manager</t>
  </si>
  <si>
    <t>rlewis@munichre.com</t>
  </si>
  <si>
    <t>Michael Kerner</t>
  </si>
  <si>
    <t>Frank</t>
  </si>
  <si>
    <t>Monte</t>
  </si>
  <si>
    <t>Data Analyst</t>
  </si>
  <si>
    <t>fmonte@munichre.com</t>
  </si>
  <si>
    <t>Data Reportng Manager</t>
  </si>
  <si>
    <t>08543</t>
  </si>
  <si>
    <t>www.munichreamerica.com</t>
  </si>
  <si>
    <t>American Amicable Life Insurance Company of Texas</t>
  </si>
  <si>
    <t>PO Box 2549</t>
  </si>
  <si>
    <t>WACO</t>
  </si>
  <si>
    <t>Blake</t>
  </si>
  <si>
    <t>Ward</t>
  </si>
  <si>
    <t>Financial Regulatory Specialist</t>
  </si>
  <si>
    <t>annfilings@aatx.com</t>
  </si>
  <si>
    <t>Darla A. Schaffer</t>
  </si>
  <si>
    <t>425 Austin Avenue</t>
  </si>
  <si>
    <t>www.americanamicable.com</t>
  </si>
  <si>
    <t>Darla A.</t>
  </si>
  <si>
    <t>Schaffer</t>
  </si>
  <si>
    <t>EVP, CFO &amp; Treasurer</t>
  </si>
  <si>
    <t>dschaffer@aatx.com</t>
  </si>
  <si>
    <t>American Automobile Insurance Company</t>
  </si>
  <si>
    <t>225 West Washington Street</t>
  </si>
  <si>
    <t>CHICAGO</t>
  </si>
  <si>
    <t>Martha</t>
  </si>
  <si>
    <t>Mattison</t>
  </si>
  <si>
    <t>Finance Sr. Analyst</t>
  </si>
  <si>
    <t>martha.mattison@agcs.allianz.com</t>
  </si>
  <si>
    <t>Finance Specialist</t>
  </si>
  <si>
    <t>Allianz Global Risks US Insurance Companies</t>
  </si>
  <si>
    <t>Hubiak</t>
  </si>
  <si>
    <t>Finance Manager</t>
  </si>
  <si>
    <t>john.hubiak@agcs.allianz.com</t>
  </si>
  <si>
    <t>American Bankers Insurance Company of Florida</t>
  </si>
  <si>
    <t>11222 Quail Roost Drive</t>
  </si>
  <si>
    <t>MIAMI</t>
  </si>
  <si>
    <t>FL</t>
  </si>
  <si>
    <t>Keith</t>
  </si>
  <si>
    <t>Demmings</t>
  </si>
  <si>
    <t>Stephanie</t>
  </si>
  <si>
    <t>Salinas</t>
  </si>
  <si>
    <t>AIM Associate</t>
  </si>
  <si>
    <t>Assurant</t>
  </si>
  <si>
    <t>stephanie.salinas@assurant.com</t>
  </si>
  <si>
    <t>Katie</t>
  </si>
  <si>
    <t>Dade</t>
  </si>
  <si>
    <t>ADOT Manager</t>
  </si>
  <si>
    <t>katie.dade@assurant.com</t>
  </si>
  <si>
    <t>DADE</t>
  </si>
  <si>
    <t>33157</t>
  </si>
  <si>
    <t>Finn</t>
  </si>
  <si>
    <t>Supervisor, AIM</t>
  </si>
  <si>
    <t>katie.finn@assurant.com</t>
  </si>
  <si>
    <t>American Bankers Life Assurance Company of Florida</t>
  </si>
  <si>
    <t>American Benefit Life Insurance Company</t>
  </si>
  <si>
    <t>1605 Lyndon B Johnson Freeway</t>
  </si>
  <si>
    <t>Suite 700</t>
  </si>
  <si>
    <t>Bradford A.</t>
  </si>
  <si>
    <t>Phillips</t>
  </si>
  <si>
    <t>ablic1909@libertybankerslife.com</t>
  </si>
  <si>
    <t>Vaughn V. Vaughan</t>
  </si>
  <si>
    <t>Pamela</t>
  </si>
  <si>
    <t>Smith</t>
  </si>
  <si>
    <t>Treasury Associate</t>
  </si>
  <si>
    <t>Naomi</t>
  </si>
  <si>
    <t>Strohschein</t>
  </si>
  <si>
    <t>Treasury Supervisor</t>
  </si>
  <si>
    <t>American Casualty Company of Reading, PA</t>
  </si>
  <si>
    <t>151 North Franklin Street</t>
  </si>
  <si>
    <t xml:space="preserve">CHICAGO </t>
  </si>
  <si>
    <t>Dino</t>
  </si>
  <si>
    <t>Robusto</t>
  </si>
  <si>
    <t>Chairman &amp; CEO</t>
  </si>
  <si>
    <t>dinorobusto@cna.com</t>
  </si>
  <si>
    <t>Scott Lindquist</t>
  </si>
  <si>
    <t>Noemi</t>
  </si>
  <si>
    <t>Reyna</t>
  </si>
  <si>
    <t>Vendor Management Analyst</t>
  </si>
  <si>
    <t>CNA Insurance</t>
  </si>
  <si>
    <t>ltccompliance@cna.com</t>
  </si>
  <si>
    <t>www.cna.com</t>
  </si>
  <si>
    <t>Linda</t>
  </si>
  <si>
    <t>Raynor</t>
  </si>
  <si>
    <t>Svcs/Operations Director</t>
  </si>
  <si>
    <t>linda.raynor@cna.com</t>
  </si>
  <si>
    <t>American Commerce Insurance Company</t>
  </si>
  <si>
    <t>211 Main Street</t>
  </si>
  <si>
    <t>WEBSTER</t>
  </si>
  <si>
    <t>WORCESTER</t>
  </si>
  <si>
    <t>MA</t>
  </si>
  <si>
    <t>Jamie</t>
  </si>
  <si>
    <t>Tamyo</t>
  </si>
  <si>
    <t>President and Chief Executive Officer</t>
  </si>
  <si>
    <t>lbrothers@mapfreusa.com</t>
  </si>
  <si>
    <t>Jesus Amadori</t>
  </si>
  <si>
    <t>Brothers</t>
  </si>
  <si>
    <t>Regulatory Specialist, Sr.</t>
  </si>
  <si>
    <t>MAPFRE</t>
  </si>
  <si>
    <t>www.mapfreinsurance.com</t>
  </si>
  <si>
    <t>Christopher</t>
  </si>
  <si>
    <t>Matherly</t>
  </si>
  <si>
    <t>Chief Compliance Officer, VP and Lead Regulatory</t>
  </si>
  <si>
    <t>cmatherly@mapfreusa.com</t>
  </si>
  <si>
    <t>American Continental Insurance Company</t>
  </si>
  <si>
    <t>Tyree S.</t>
  </si>
  <si>
    <t>Wooldridge</t>
  </si>
  <si>
    <t>ty.wooldridge@aetna.com</t>
  </si>
  <si>
    <t>James W Waggoner</t>
  </si>
  <si>
    <t>Tracy</t>
  </si>
  <si>
    <t>Therieau</t>
  </si>
  <si>
    <t>Financial Reporting &amp; Analysis Consultant</t>
  </si>
  <si>
    <t xml:space="preserve">Aetna </t>
  </si>
  <si>
    <t>Justin</t>
  </si>
  <si>
    <t>Centrella</t>
  </si>
  <si>
    <t>44181</t>
  </si>
  <si>
    <t>8048</t>
  </si>
  <si>
    <t>Brad</t>
  </si>
  <si>
    <t>Senior Manager</t>
  </si>
  <si>
    <t>thompsonb8@cvshealth.com</t>
  </si>
  <si>
    <t>American Economy Insurance Company</t>
  </si>
  <si>
    <t>175 Berkeley Street</t>
  </si>
  <si>
    <t>BOSTON</t>
  </si>
  <si>
    <t>Marzi</t>
  </si>
  <si>
    <t>Assistant Controller I</t>
  </si>
  <si>
    <t>financialregulatoryreporting@libertymutual.com</t>
  </si>
  <si>
    <t>Christopher Peirce</t>
  </si>
  <si>
    <t>Swati</t>
  </si>
  <si>
    <t>Pandey</t>
  </si>
  <si>
    <t>Contractor, Regulatory</t>
  </si>
  <si>
    <t>Liberty Mutual Agency Corporation</t>
  </si>
  <si>
    <t>SUFFOLK</t>
  </si>
  <si>
    <t>www.libertymutual.com</t>
  </si>
  <si>
    <t>American Family Connect Property and Casualty Insurance Company</t>
  </si>
  <si>
    <t>6000 American Parkway</t>
  </si>
  <si>
    <t>MADISON</t>
  </si>
  <si>
    <t>DANE</t>
  </si>
  <si>
    <t>Sharena</t>
  </si>
  <si>
    <t>Ali</t>
  </si>
  <si>
    <t>sharena.ali@connectbyamfam.com</t>
  </si>
  <si>
    <t>Halley</t>
  </si>
  <si>
    <t>Walton</t>
  </si>
  <si>
    <t>Associate Corporate Compliance Specialist</t>
  </si>
  <si>
    <t>Permanent General Companies, Inc.</t>
  </si>
  <si>
    <t>hwalton@thegeneral.com</t>
  </si>
  <si>
    <t>2636 Elm Hill Pike</t>
  </si>
  <si>
    <t>Suite 100</t>
  </si>
  <si>
    <t>NASHVILLE</t>
  </si>
  <si>
    <t>DAVIDSON</t>
  </si>
  <si>
    <t>TN</t>
  </si>
  <si>
    <t>www.connectbyamfam.com</t>
  </si>
  <si>
    <t>Nancy</t>
  </si>
  <si>
    <t>Palmisano</t>
  </si>
  <si>
    <t>Director, Corporate Compliance</t>
  </si>
  <si>
    <t>palmisan@msagroup.com</t>
  </si>
  <si>
    <t>American Family Life Assurance Company of Columbus</t>
  </si>
  <si>
    <t>1932 Wynnton Road</t>
  </si>
  <si>
    <t>GA</t>
  </si>
  <si>
    <t>Daniel P.</t>
  </si>
  <si>
    <t>Amos</t>
  </si>
  <si>
    <t>Steven Beaver</t>
  </si>
  <si>
    <t>Tom</t>
  </si>
  <si>
    <t>Tansho</t>
  </si>
  <si>
    <t>Sr. Manager</t>
  </si>
  <si>
    <t>ttansho@aflac.com</t>
  </si>
  <si>
    <t>www.aflac.com</t>
  </si>
  <si>
    <t>Mark</t>
  </si>
  <si>
    <t>Massey</t>
  </si>
  <si>
    <t>mmassey@aflac.com</t>
  </si>
  <si>
    <t>American Family Life Insurance Company</t>
  </si>
  <si>
    <t>Lark</t>
  </si>
  <si>
    <t>Managing Actuary</t>
  </si>
  <si>
    <t>tlark@amfam.com</t>
  </si>
  <si>
    <t>Dan Kelly</t>
  </si>
  <si>
    <t>Essam</t>
  </si>
  <si>
    <t>Kassem</t>
  </si>
  <si>
    <t>Actuary Analyst</t>
  </si>
  <si>
    <t>Wellabe</t>
  </si>
  <si>
    <t>ekassem@wellabe.com</t>
  </si>
  <si>
    <t>www.amfam.com</t>
  </si>
  <si>
    <t>American Family Mutual Insurance Company, S.I.</t>
  </si>
  <si>
    <t>William</t>
  </si>
  <si>
    <t>Westrate</t>
  </si>
  <si>
    <t>Controller_filings@amfam.com</t>
  </si>
  <si>
    <t>Troy Van Beek</t>
  </si>
  <si>
    <t>Susan</t>
  </si>
  <si>
    <t>Dop</t>
  </si>
  <si>
    <t>Senior Para Actuary</t>
  </si>
  <si>
    <t>American Enterprise Group</t>
  </si>
  <si>
    <t>susan.dop@americanenterprise.com</t>
  </si>
  <si>
    <t>PO Box 1</t>
  </si>
  <si>
    <t>Matt</t>
  </si>
  <si>
    <t>Johnson</t>
  </si>
  <si>
    <t>AVP, Actuary</t>
  </si>
  <si>
    <t>matt.johnson@americanenterprise.com</t>
  </si>
  <si>
    <t>American Fidelity Assurance Company</t>
  </si>
  <si>
    <t>PO Box 25523</t>
  </si>
  <si>
    <t>OKLAHOMA CITY</t>
  </si>
  <si>
    <t>OKLAHOMA</t>
  </si>
  <si>
    <t>OK</t>
  </si>
  <si>
    <t>Jeanette</t>
  </si>
  <si>
    <t>Rice</t>
  </si>
  <si>
    <t>President and COO</t>
  </si>
  <si>
    <t>jeanette.rice@americanfidelity.com</t>
  </si>
  <si>
    <t>John Cassil</t>
  </si>
  <si>
    <t>Melinda</t>
  </si>
  <si>
    <t>Sims</t>
  </si>
  <si>
    <t>Statutory Filings Accountant</t>
  </si>
  <si>
    <t>melinda.sims@americanfidelity.com</t>
  </si>
  <si>
    <t>Andrea</t>
  </si>
  <si>
    <t>Buckelew</t>
  </si>
  <si>
    <t>Sr Para Actuary</t>
  </si>
  <si>
    <t>andrea.buckelew@americanfidelity.com</t>
  </si>
  <si>
    <t>73125</t>
  </si>
  <si>
    <t>Alice</t>
  </si>
  <si>
    <t>Brookshire</t>
  </si>
  <si>
    <t>VP - Chief Accounting Officer</t>
  </si>
  <si>
    <t>alice.brookshire@americanfidelity.com</t>
  </si>
  <si>
    <t>www.americanfidelity.com</t>
  </si>
  <si>
    <t>Tara</t>
  </si>
  <si>
    <t>Brooks</t>
  </si>
  <si>
    <t>Manager, Financial Reporting</t>
  </si>
  <si>
    <t>tara.brooks@americanfidelity.com</t>
  </si>
  <si>
    <t>American Fidelity Life Insurance Company</t>
  </si>
  <si>
    <t>500 South Palafox Street</t>
  </si>
  <si>
    <t>PENSACOLA</t>
  </si>
  <si>
    <t>ESCAMBIA</t>
  </si>
  <si>
    <t>J.B.</t>
  </si>
  <si>
    <t>Yancey</t>
  </si>
  <si>
    <t>bryanw@amfilife.com</t>
  </si>
  <si>
    <t>Bryan Whetzel</t>
  </si>
  <si>
    <t>Bryan</t>
  </si>
  <si>
    <t>Whetzel</t>
  </si>
  <si>
    <t>Treasurer</t>
  </si>
  <si>
    <t>American General Life Insurance Company</t>
  </si>
  <si>
    <t>PO Box 1591</t>
  </si>
  <si>
    <t>HOUSTON</t>
  </si>
  <si>
    <t>HARRIS</t>
  </si>
  <si>
    <t>Kophamel</t>
  </si>
  <si>
    <t>Vice President and Appointed Actuary</t>
  </si>
  <si>
    <t>frank.kophamel@corebridgefinancial.com</t>
  </si>
  <si>
    <t>Elias Habayeb</t>
  </si>
  <si>
    <t>McKay</t>
  </si>
  <si>
    <t>Director &amp; Actuary</t>
  </si>
  <si>
    <t>david.mckay@corebridgefinancial.com</t>
  </si>
  <si>
    <t>2727A Allen Parkway</t>
  </si>
  <si>
    <t>Brophy</t>
  </si>
  <si>
    <t>linda.brophy@Corebridgefinancial.com</t>
  </si>
  <si>
    <t>Deidre</t>
  </si>
  <si>
    <t>Tippitt</t>
  </si>
  <si>
    <t>Actuarial Analyst</t>
  </si>
  <si>
    <t>deidre.tippitt@corebridgefinancial.com</t>
  </si>
  <si>
    <t>2727 Allen Parkway</t>
  </si>
  <si>
    <t>www.corebridgefinancial.com</t>
  </si>
  <si>
    <t>American Guarantee and Liability Insurance Company</t>
  </si>
  <si>
    <t>1299 Zurich Way</t>
  </si>
  <si>
    <t>5th Floor West Bar</t>
  </si>
  <si>
    <t>Rita</t>
  </si>
  <si>
    <t>Falco</t>
  </si>
  <si>
    <t>Head of Financial Reporting</t>
  </si>
  <si>
    <t>rita.falco@zurichna.com</t>
  </si>
  <si>
    <t>Peter Hirs</t>
  </si>
  <si>
    <t>Sam</t>
  </si>
  <si>
    <t>Buscher</t>
  </si>
  <si>
    <t>Zurich Group</t>
  </si>
  <si>
    <t>usz_supp.filings@zurichna.com</t>
  </si>
  <si>
    <t>www.zurichna.com</t>
  </si>
  <si>
    <t>American Health &amp; Life Insurance Company</t>
  </si>
  <si>
    <t>3001 Meacham Boulevard</t>
  </si>
  <si>
    <t>PO Box 2548</t>
  </si>
  <si>
    <t>FORT WORTH</t>
  </si>
  <si>
    <t>TARRANT</t>
  </si>
  <si>
    <t>Andy</t>
  </si>
  <si>
    <t>Ross</t>
  </si>
  <si>
    <t>andy.ross@omf.com</t>
  </si>
  <si>
    <t>Joy</t>
  </si>
  <si>
    <t>Newsome</t>
  </si>
  <si>
    <t>Accountant</t>
  </si>
  <si>
    <t>newsomej@omf.com</t>
  </si>
  <si>
    <t>Erica</t>
  </si>
  <si>
    <t>Russell</t>
  </si>
  <si>
    <t xml:space="preserve">American Health &amp; Life Insurance Company </t>
  </si>
  <si>
    <t>erica.russell@omf.com</t>
  </si>
  <si>
    <t>Suite 300</t>
  </si>
  <si>
    <t>76137</t>
  </si>
  <si>
    <t>American Heritage Life Insurance Company</t>
  </si>
  <si>
    <t>Bilotti</t>
  </si>
  <si>
    <t>Sr Accounting Manager</t>
  </si>
  <si>
    <t>residualmarkets@allstate.com</t>
  </si>
  <si>
    <t>American Home Assurance Company</t>
  </si>
  <si>
    <t>American Home Life Insurance Company</t>
  </si>
  <si>
    <t>4618 NW Kendall Drive</t>
  </si>
  <si>
    <t>TOPEKA</t>
  </si>
  <si>
    <t>KS</t>
  </si>
  <si>
    <t>Heiman</t>
  </si>
  <si>
    <t>VP - CFO</t>
  </si>
  <si>
    <t>aheiman@amhomelife.com</t>
  </si>
  <si>
    <t>Adam Heiman</t>
  </si>
  <si>
    <t>Shawn</t>
  </si>
  <si>
    <t>Walker</t>
  </si>
  <si>
    <t>swalker@amhomelife.com</t>
  </si>
  <si>
    <t>PO Box 1497</t>
  </si>
  <si>
    <t>American Income Life Insurance Company</t>
  </si>
  <si>
    <t>PO Box 2608</t>
  </si>
  <si>
    <t>MCLENNAN</t>
  </si>
  <si>
    <t>James Matthew</t>
  </si>
  <si>
    <t>Darden</t>
  </si>
  <si>
    <t>pmiller@ailife.com</t>
  </si>
  <si>
    <t>Shane Henrie</t>
  </si>
  <si>
    <t>Wingate</t>
  </si>
  <si>
    <t>Compliance Analyst I</t>
  </si>
  <si>
    <t>mlwingate@globe.life</t>
  </si>
  <si>
    <t>3700 South Stonebridge Drive</t>
  </si>
  <si>
    <t>MCKINNEY</t>
  </si>
  <si>
    <t>COLLIN</t>
  </si>
  <si>
    <t>Tonya</t>
  </si>
  <si>
    <t>Pelley</t>
  </si>
  <si>
    <t>Sr Manager Rate Compliance</t>
  </si>
  <si>
    <t>tpelley@globe.life</t>
  </si>
  <si>
    <t>PO Box 8080</t>
  </si>
  <si>
    <t>75070</t>
  </si>
  <si>
    <t>www.ailife.com</t>
  </si>
  <si>
    <t>Sr Manager II</t>
  </si>
  <si>
    <t>American Maturity Life Insurance Company</t>
  </si>
  <si>
    <t>One American Row</t>
  </si>
  <si>
    <t>Peter F.</t>
  </si>
  <si>
    <t>Sannizzaro</t>
  </si>
  <si>
    <t>peter.sannizzaro@talcottresolution.com</t>
  </si>
  <si>
    <t>Robert R. Siracusa</t>
  </si>
  <si>
    <t>Sara</t>
  </si>
  <si>
    <t>Thorpe</t>
  </si>
  <si>
    <t>Senior Financial Reporting Accountant</t>
  </si>
  <si>
    <t>Talcott Resolution</t>
  </si>
  <si>
    <t>sara.thorpe@talcottresolution.com</t>
  </si>
  <si>
    <t>www.talcottresolution.com</t>
  </si>
  <si>
    <t>Helming</t>
  </si>
  <si>
    <t>Director of Financial Reporting</t>
  </si>
  <si>
    <t>andrew.helming@talcottresolution.com</t>
  </si>
  <si>
    <t>American Memorial Life Insurance Company</t>
  </si>
  <si>
    <t>5910 Mineral Point Road</t>
  </si>
  <si>
    <t>Tammy</t>
  </si>
  <si>
    <t>Schultz</t>
  </si>
  <si>
    <t>statereporting@cunamutual.com</t>
  </si>
  <si>
    <t>Brian Borakove</t>
  </si>
  <si>
    <t>Erika</t>
  </si>
  <si>
    <t>External Reporting Analyst</t>
  </si>
  <si>
    <t>CUNA Mutual Group</t>
  </si>
  <si>
    <t>statereporting@trustage.com</t>
  </si>
  <si>
    <t>Attn: Financial Reporting</t>
  </si>
  <si>
    <t>www.cunamutual.com</t>
  </si>
  <si>
    <t>Todd</t>
  </si>
  <si>
    <t>Dunning</t>
  </si>
  <si>
    <t>Senior Manager, External Reporting</t>
  </si>
  <si>
    <t>American National Insurance Company</t>
  </si>
  <si>
    <t>One Moody Plaza</t>
  </si>
  <si>
    <t>GALVESTON</t>
  </si>
  <si>
    <t>Tim</t>
  </si>
  <si>
    <t>Walsh</t>
  </si>
  <si>
    <t>tim.walsh@americannational.com</t>
  </si>
  <si>
    <t>Brody Merill</t>
  </si>
  <si>
    <t>Kellie</t>
  </si>
  <si>
    <t>Betz</t>
  </si>
  <si>
    <t>Associate Business Analyst</t>
  </si>
  <si>
    <t>healthactuarialcompliance@americannational.com</t>
  </si>
  <si>
    <t>www.anico.com</t>
  </si>
  <si>
    <t>Haessly</t>
  </si>
  <si>
    <t>Director, Actuarial Business Systems</t>
  </si>
  <si>
    <t>robert.haessly@americannational.com</t>
  </si>
  <si>
    <t>American National Life Insurance Company of Texas</t>
  </si>
  <si>
    <t>Brody Merrill</t>
  </si>
  <si>
    <t>kellie.betz@americannational.com</t>
  </si>
  <si>
    <t>American Progressive Life &amp; Health Ins Company of NY</t>
  </si>
  <si>
    <t>Monroe</t>
  </si>
  <si>
    <t>VP and Chief Accounting Officer of Administrator</t>
  </si>
  <si>
    <t>statutory_reporting@nfg.com</t>
  </si>
  <si>
    <t>Juliana</t>
  </si>
  <si>
    <t>Jones</t>
  </si>
  <si>
    <t>Analyst, Finance</t>
  </si>
  <si>
    <t>Nassau Life Insurance Company</t>
  </si>
  <si>
    <t>jjones@nfg.com</t>
  </si>
  <si>
    <t>www.nfg.com</t>
  </si>
  <si>
    <t>Donald</t>
  </si>
  <si>
    <t>Aderhold</t>
  </si>
  <si>
    <t>2VP Finance</t>
  </si>
  <si>
    <t>American Public Life Insurance Company</t>
  </si>
  <si>
    <t>PO Box 269105</t>
  </si>
  <si>
    <t>Relland</t>
  </si>
  <si>
    <t>susan.relland@americanfidelity.com</t>
  </si>
  <si>
    <t>Moore</t>
  </si>
  <si>
    <t>stephanie.moore@ampublic.com</t>
  </si>
  <si>
    <t>www.ampublic.com</t>
  </si>
  <si>
    <t>Studley</t>
  </si>
  <si>
    <t>lisa.studley@americanfidelity.com</t>
  </si>
  <si>
    <t>American Reliable Insurance Company</t>
  </si>
  <si>
    <t>Three Bala Plaza East</t>
  </si>
  <si>
    <t>BALA CYNWYD</t>
  </si>
  <si>
    <t>MONTGOMERY</t>
  </si>
  <si>
    <t>Cynthia</t>
  </si>
  <si>
    <t>Valko</t>
  </si>
  <si>
    <t>cvalko@global-indemnity.com</t>
  </si>
  <si>
    <t>Thomas McGeehan</t>
  </si>
  <si>
    <t>Rowdy</t>
  </si>
  <si>
    <t>Owens</t>
  </si>
  <si>
    <t>Director, Statistical Reporting</t>
  </si>
  <si>
    <t>rowens@gbli.com</t>
  </si>
  <si>
    <t>www.americanreliable.com</t>
  </si>
  <si>
    <t>Noreen</t>
  </si>
  <si>
    <t>Marshall</t>
  </si>
  <si>
    <t>Vice President, Operations</t>
  </si>
  <si>
    <t>nmarshall@global-indemnity.com</t>
  </si>
  <si>
    <t>American Republic Corp Insurance Company</t>
  </si>
  <si>
    <t>PO Box 14510</t>
  </si>
  <si>
    <t>Swank</t>
  </si>
  <si>
    <t>Scott Haugh</t>
  </si>
  <si>
    <t>Spicka</t>
  </si>
  <si>
    <t>Sr Compliance Analyst</t>
  </si>
  <si>
    <t>john.spicka@americanenterprise.com</t>
  </si>
  <si>
    <t>50306</t>
  </si>
  <si>
    <t>3510</t>
  </si>
  <si>
    <t>www.americanrepublic.com</t>
  </si>
  <si>
    <t>American Republic Insurance Company</t>
  </si>
  <si>
    <t>Senior Compliance Analyst</t>
  </si>
  <si>
    <t>www.aric.com</t>
  </si>
  <si>
    <t>American Retirement Life Insurance Company</t>
  </si>
  <si>
    <t>11501 Alterra Parkway</t>
  </si>
  <si>
    <t>Suite 500</t>
  </si>
  <si>
    <t>AUSTIN</t>
  </si>
  <si>
    <t>TRAVIs</t>
  </si>
  <si>
    <t>Steve</t>
  </si>
  <si>
    <t>General Manager</t>
  </si>
  <si>
    <t>stephen.jones@cigna.com</t>
  </si>
  <si>
    <t>David Swanson</t>
  </si>
  <si>
    <t>Anthony</t>
  </si>
  <si>
    <t>Cabrera</t>
  </si>
  <si>
    <t>Financial Analysis Advisor</t>
  </si>
  <si>
    <t>anthony.cabrera@cigna.com</t>
  </si>
  <si>
    <t>WILLIAMSON</t>
  </si>
  <si>
    <t>Andre</t>
  </si>
  <si>
    <t>Williams</t>
  </si>
  <si>
    <t>Legal Compliance Lead Analyst</t>
  </si>
  <si>
    <t>Loyal American Life Insurance Company</t>
  </si>
  <si>
    <t>andre.williams@cigna.com</t>
  </si>
  <si>
    <t>TRAVIS</t>
  </si>
  <si>
    <t>78758</t>
  </si>
  <si>
    <t>www.cigna.com</t>
  </si>
  <si>
    <t>Paffumi</t>
  </si>
  <si>
    <t>Actuarial Director</t>
  </si>
  <si>
    <t>daniel.paffumi@cigna.com</t>
  </si>
  <si>
    <t>American Security Insurance Company</t>
  </si>
  <si>
    <t>American Sentinel Insurance Company</t>
  </si>
  <si>
    <t>175 King Street</t>
  </si>
  <si>
    <t>ARMONK</t>
  </si>
  <si>
    <t>Niels</t>
  </si>
  <si>
    <t>Keuker</t>
  </si>
  <si>
    <t>lucero_diazherrera@swissre.com</t>
  </si>
  <si>
    <t>Kali Marino</t>
  </si>
  <si>
    <t>Lucero</t>
  </si>
  <si>
    <t>Kali</t>
  </si>
  <si>
    <t>Marino</t>
  </si>
  <si>
    <t>kali_marino@swissre.com</t>
  </si>
  <si>
    <t>American Specialty Health Insurance Company</t>
  </si>
  <si>
    <t>10221 Wateridge Circle</t>
  </si>
  <si>
    <t>SAN DIEGO</t>
  </si>
  <si>
    <t>George T.</t>
  </si>
  <si>
    <t>DeVries</t>
  </si>
  <si>
    <t>georged@ashn.com</t>
  </si>
  <si>
    <t>Marcel Danko</t>
  </si>
  <si>
    <t>Morgan</t>
  </si>
  <si>
    <t>Calderon</t>
  </si>
  <si>
    <t>morganc@ashn.com</t>
  </si>
  <si>
    <t>Savannah</t>
  </si>
  <si>
    <t>Associate Director</t>
  </si>
  <si>
    <t>savannahw@ashn.com</t>
  </si>
  <si>
    <t>92121</t>
  </si>
  <si>
    <t>www.ashcompanies.com</t>
  </si>
  <si>
    <t>Elizabeth</t>
  </si>
  <si>
    <t>Horton</t>
  </si>
  <si>
    <t>Associate Vice President, Regulatory Compliance</t>
  </si>
  <si>
    <t>elizabethd@ashn.com</t>
  </si>
  <si>
    <t>American States Insurance Company</t>
  </si>
  <si>
    <t>www.safeco.com</t>
  </si>
  <si>
    <t>American States Preferred Insurance Company</t>
  </si>
  <si>
    <t>American Summit Insurance Company</t>
  </si>
  <si>
    <t>325 North St. Paul Street</t>
  </si>
  <si>
    <t>Suite 900</t>
  </si>
  <si>
    <t>KRISTIN</t>
  </si>
  <si>
    <t>WHITLEY</t>
  </si>
  <si>
    <t>KWhitley@nationalsummit.com</t>
  </si>
  <si>
    <t>Tim McAuliffe</t>
  </si>
  <si>
    <t>Frinchiss</t>
  </si>
  <si>
    <t>Dennard</t>
  </si>
  <si>
    <t>Staff Accountant</t>
  </si>
  <si>
    <t>fdennard@realigninsurance.com</t>
  </si>
  <si>
    <t>PO Box 130059</t>
  </si>
  <si>
    <t>www.realigninsurance.com</t>
  </si>
  <si>
    <t>Nicole</t>
  </si>
  <si>
    <t>Adams</t>
  </si>
  <si>
    <t>Manager</t>
  </si>
  <si>
    <t>nadams@realigninsurance.com</t>
  </si>
  <si>
    <t>American United Life Insurance Company</t>
  </si>
  <si>
    <t>PO Box 368</t>
  </si>
  <si>
    <t>INDIANAPOLIS</t>
  </si>
  <si>
    <t>MARION</t>
  </si>
  <si>
    <t>IN</t>
  </si>
  <si>
    <t>J. Scott</t>
  </si>
  <si>
    <t>Davison</t>
  </si>
  <si>
    <t>CEO and President</t>
  </si>
  <si>
    <t>scott.davison@oneamerica.com</t>
  </si>
  <si>
    <t>Andrew Michie</t>
  </si>
  <si>
    <t>Christina</t>
  </si>
  <si>
    <t>Boswell</t>
  </si>
  <si>
    <t>Financial Reporting Manager</t>
  </si>
  <si>
    <t>OneAmerica Financial Partners</t>
  </si>
  <si>
    <t>christina.boswell@oneamerica.com</t>
  </si>
  <si>
    <t>Laura</t>
  </si>
  <si>
    <t>Hession</t>
  </si>
  <si>
    <t>Technical Account Consultant</t>
  </si>
  <si>
    <t>laura.hession@oneamerica.com</t>
  </si>
  <si>
    <t>46206</t>
  </si>
  <si>
    <t>0368</t>
  </si>
  <si>
    <t>Combs</t>
  </si>
  <si>
    <t>jennifer.combs@oneamerica.com</t>
  </si>
  <si>
    <t>www.oneamerica.com</t>
  </si>
  <si>
    <t>Snyder</t>
  </si>
  <si>
    <t>Director, Accounting</t>
  </si>
  <si>
    <t>daniel.snyder@oneamerica.com</t>
  </si>
  <si>
    <t>American Zurich Insurance Company</t>
  </si>
  <si>
    <t>Head of Financial Reporing</t>
  </si>
  <si>
    <t>Americo Financial Life and Annuity Insurance Company</t>
  </si>
  <si>
    <t>PO Box 410288</t>
  </si>
  <si>
    <t>KANSAS CITY</t>
  </si>
  <si>
    <t>JACKSON</t>
  </si>
  <si>
    <t>MO</t>
  </si>
  <si>
    <t>Donald P.</t>
  </si>
  <si>
    <t>Oster</t>
  </si>
  <si>
    <t>don.oster@americo.com</t>
  </si>
  <si>
    <t>Dennis Walsh</t>
  </si>
  <si>
    <t>Sarah</t>
  </si>
  <si>
    <t>Parrish</t>
  </si>
  <si>
    <t>sarah.parrish@americo.com</t>
  </si>
  <si>
    <t>Crystal</t>
  </si>
  <si>
    <t>Mainard</t>
  </si>
  <si>
    <t>Statutory Accounting Manager</t>
  </si>
  <si>
    <t>crystal.mainard@americo.com</t>
  </si>
  <si>
    <t>64141</t>
  </si>
  <si>
    <t>0288</t>
  </si>
  <si>
    <t>www.americo.com</t>
  </si>
  <si>
    <t>Ameritas Life Insurance Corp.</t>
  </si>
  <si>
    <t>PO Box 81889</t>
  </si>
  <si>
    <t>LINCOLN</t>
  </si>
  <si>
    <t>LANCASTER</t>
  </si>
  <si>
    <t>Wilkinson</t>
  </si>
  <si>
    <t>swilkinson@ameritas.com</t>
  </si>
  <si>
    <t>Michele Wu</t>
  </si>
  <si>
    <t>Alisha</t>
  </si>
  <si>
    <t>Becker</t>
  </si>
  <si>
    <t>Sr. Accountant, Group Actuarial</t>
  </si>
  <si>
    <t>alisha.becker@ameritas.com</t>
  </si>
  <si>
    <t>Angie</t>
  </si>
  <si>
    <t>Ruhl</t>
  </si>
  <si>
    <t>Sr. Compliance Analyst</t>
  </si>
  <si>
    <t>angie.ruhl@ameritas.com</t>
  </si>
  <si>
    <t>68501</t>
  </si>
  <si>
    <t>1889</t>
  </si>
  <si>
    <t>www.ameritas.com</t>
  </si>
  <si>
    <t>Kelly</t>
  </si>
  <si>
    <t>Wieseler</t>
  </si>
  <si>
    <t>Executive Vice President - Group Division</t>
  </si>
  <si>
    <t>kwieseler@ameritas.com</t>
  </si>
  <si>
    <t>Amex Assurance Company</t>
  </si>
  <si>
    <t>18850 North 56th Street</t>
  </si>
  <si>
    <t>AZ080202</t>
  </si>
  <si>
    <t>PHOENIX</t>
  </si>
  <si>
    <t>MARICOPA</t>
  </si>
  <si>
    <t>AZ</t>
  </si>
  <si>
    <t>Kyle</t>
  </si>
  <si>
    <t>Ragucci</t>
  </si>
  <si>
    <t>billy.j.meza1@aexp.com</t>
  </si>
  <si>
    <t>Billy</t>
  </si>
  <si>
    <t>Meza</t>
  </si>
  <si>
    <t>Regulatory and Compliance Analyst</t>
  </si>
  <si>
    <t>AMEX Assurance Company</t>
  </si>
  <si>
    <t>www.americanexpress.com</t>
  </si>
  <si>
    <t>Brent</t>
  </si>
  <si>
    <t>Mcilquham</t>
  </si>
  <si>
    <t>Manager Regulatory and Compliance</t>
  </si>
  <si>
    <t>brent.d.mcilquham@aexp.com</t>
  </si>
  <si>
    <t>AmGUARD Insurance Company</t>
  </si>
  <si>
    <t>PO Box AH</t>
  </si>
  <si>
    <t>WILKES BARRE</t>
  </si>
  <si>
    <t>Sy</t>
  </si>
  <si>
    <t>Foguel</t>
  </si>
  <si>
    <t>Eitan Achjenbaum</t>
  </si>
  <si>
    <t>Bodogh</t>
  </si>
  <si>
    <t>Senior Staff Accountant</t>
  </si>
  <si>
    <t>GUARD Insurance Companies</t>
  </si>
  <si>
    <t>nate.volkel@guard.com</t>
  </si>
  <si>
    <t>LUZERNE</t>
  </si>
  <si>
    <t>www.guard.com</t>
  </si>
  <si>
    <t>Lori</t>
  </si>
  <si>
    <t>Harvey</t>
  </si>
  <si>
    <t>Director of Stat Accounting</t>
  </si>
  <si>
    <t>lori.harvey@guard.com</t>
  </si>
  <si>
    <t>Annuity Investors Life Insurance Company</t>
  </si>
  <si>
    <t>PO Box 5420</t>
  </si>
  <si>
    <t>CINCINNATI</t>
  </si>
  <si>
    <t>HAMILTON</t>
  </si>
  <si>
    <t>Mark F.</t>
  </si>
  <si>
    <t>Muething</t>
  </si>
  <si>
    <t>Cheyenne</t>
  </si>
  <si>
    <t>Preston</t>
  </si>
  <si>
    <t>Compliance Analyst</t>
  </si>
  <si>
    <t>MassMutual Ascend Life Insurance Company</t>
  </si>
  <si>
    <t>cpreston@mmascend.com</t>
  </si>
  <si>
    <t>191 Rosa Parks Street</t>
  </si>
  <si>
    <t>www.mmascend.com</t>
  </si>
  <si>
    <t>Stephen</t>
  </si>
  <si>
    <t>jstephen@mmascend.com</t>
  </si>
  <si>
    <t>Anthem Life Insurance Company</t>
  </si>
  <si>
    <t>1285 Northland Drive</t>
  </si>
  <si>
    <t>MENDOTA HEIGHTS</t>
  </si>
  <si>
    <t>DAKOTA</t>
  </si>
  <si>
    <t>Scott W</t>
  </si>
  <si>
    <t>Towers</t>
  </si>
  <si>
    <t>scott.towers@anthem.com</t>
  </si>
  <si>
    <t>John Gallina</t>
  </si>
  <si>
    <t>Carolyn</t>
  </si>
  <si>
    <t>James</t>
  </si>
  <si>
    <t>Compliance Consultant, Sr.</t>
  </si>
  <si>
    <t>carolyn.james@elevancehealth.com</t>
  </si>
  <si>
    <t>220 Virginia Avenue</t>
  </si>
  <si>
    <t>www.anthem.com</t>
  </si>
  <si>
    <t>Shanoa</t>
  </si>
  <si>
    <t>Ceja</t>
  </si>
  <si>
    <t>Compliance Manager</t>
  </si>
  <si>
    <t>shanoa.ceja@elevancehealth.com</t>
  </si>
  <si>
    <t>Arch Insurance Company</t>
  </si>
  <si>
    <t>210 Hudson Street</t>
  </si>
  <si>
    <t>JERSEY CITY</t>
  </si>
  <si>
    <t>HUDSON</t>
  </si>
  <si>
    <t>Matthew</t>
  </si>
  <si>
    <t>Shulman</t>
  </si>
  <si>
    <t>mshulman@archinsurance.com</t>
  </si>
  <si>
    <t>Tom Ahern</t>
  </si>
  <si>
    <t>Hanlon</t>
  </si>
  <si>
    <t>Analyst</t>
  </si>
  <si>
    <t>shanlon@archinsurance.com</t>
  </si>
  <si>
    <t>www.archinsurance.com</t>
  </si>
  <si>
    <t>VP-Statistical Reporting</t>
  </si>
  <si>
    <t>tjohnson@archinsurance.com</t>
  </si>
  <si>
    <t>Arch Life Insurance Company of America</t>
  </si>
  <si>
    <t>445 South Street</t>
  </si>
  <si>
    <t>Suite 220</t>
  </si>
  <si>
    <t>MORRISTOWN</t>
  </si>
  <si>
    <t>MORRIS</t>
  </si>
  <si>
    <t>Jonathan</t>
  </si>
  <si>
    <t>Schriber</t>
  </si>
  <si>
    <t>pscicchitano@archreco.com</t>
  </si>
  <si>
    <t>Barry E Golub</t>
  </si>
  <si>
    <t>Lobovsky</t>
  </si>
  <si>
    <t>Statutory Reporting Manager</t>
  </si>
  <si>
    <t>dlobovksy@archre.com</t>
  </si>
  <si>
    <t>445 South Street, Suite 220</t>
  </si>
  <si>
    <t>PO Box 1988</t>
  </si>
  <si>
    <t>Phyllis</t>
  </si>
  <si>
    <t>Scicchitano</t>
  </si>
  <si>
    <t>Regulatory Compliance Specialist</t>
  </si>
  <si>
    <t>Arch Reinsurance Company</t>
  </si>
  <si>
    <t>pscicchitano@archre.com</t>
  </si>
  <si>
    <t>07962</t>
  </si>
  <si>
    <t>1988</t>
  </si>
  <si>
    <t>www.archcapgroup.com</t>
  </si>
  <si>
    <t>Barry</t>
  </si>
  <si>
    <t>Golub</t>
  </si>
  <si>
    <t>bgolub@archreco.com</t>
  </si>
  <si>
    <t>445 South Street Suite 220</t>
  </si>
  <si>
    <t>Director, Financial Reporting</t>
  </si>
  <si>
    <t>dlobovsky@archre.com</t>
  </si>
  <si>
    <t>Barry E. Golub</t>
  </si>
  <si>
    <t>Katherine</t>
  </si>
  <si>
    <t>Dailey</t>
  </si>
  <si>
    <t>Secretary</t>
  </si>
  <si>
    <t>kdailey@archgroup.com</t>
  </si>
  <si>
    <t>07960</t>
  </si>
  <si>
    <t>Argonaut Insurance Company</t>
  </si>
  <si>
    <t>PO Box 469011</t>
  </si>
  <si>
    <t>SAN ANTONIO</t>
  </si>
  <si>
    <t>Jessica</t>
  </si>
  <si>
    <t>Buss</t>
  </si>
  <si>
    <t>jessica.buss@argogroupus.com</t>
  </si>
  <si>
    <t>Christopher Donahue</t>
  </si>
  <si>
    <t>Marta</t>
  </si>
  <si>
    <t>Moscot</t>
  </si>
  <si>
    <t>Tax Accountant</t>
  </si>
  <si>
    <t>Argo Group US</t>
  </si>
  <si>
    <t>taxgroup@argogroupus.com</t>
  </si>
  <si>
    <t>www.argolimited.com</t>
  </si>
  <si>
    <t>Crockett</t>
  </si>
  <si>
    <t>Manager, Premium Tax</t>
  </si>
  <si>
    <t>rita.crockett@argogroupus.com</t>
  </si>
  <si>
    <t>Aspen American Insurance Company</t>
  </si>
  <si>
    <t>400 Capital Boulevard</t>
  </si>
  <si>
    <t>ROCKY HILL</t>
  </si>
  <si>
    <t>Sliva</t>
  </si>
  <si>
    <t>Assistant Secretary</t>
  </si>
  <si>
    <t>kim.sliva@aspen.co</t>
  </si>
  <si>
    <t>Timothy Kennefick</t>
  </si>
  <si>
    <t>www.aspen-insurance.com</t>
  </si>
  <si>
    <t>Timothy</t>
  </si>
  <si>
    <t>Lynch</t>
  </si>
  <si>
    <t>Secretary &amp; SVP</t>
  </si>
  <si>
    <t>tim.lynch@aspen-insurance.com</t>
  </si>
  <si>
    <t>Aspida Life Insurance Company</t>
  </si>
  <si>
    <t>2327 Englert</t>
  </si>
  <si>
    <t>12th Floor</t>
  </si>
  <si>
    <t>DURHAM</t>
  </si>
  <si>
    <t>Reilly</t>
  </si>
  <si>
    <t>compliance@aspida.com</t>
  </si>
  <si>
    <t>Brian Stewart</t>
  </si>
  <si>
    <t>Taiesha</t>
  </si>
  <si>
    <t>McBroom</t>
  </si>
  <si>
    <t>www.aspida.com</t>
  </si>
  <si>
    <t>Lou</t>
  </si>
  <si>
    <t>Hensley</t>
  </si>
  <si>
    <t>Assurity Life Insurance Company</t>
  </si>
  <si>
    <t>PO Box 82533</t>
  </si>
  <si>
    <t>Keisler-Munro</t>
  </si>
  <si>
    <t>smunro@assurity.com</t>
  </si>
  <si>
    <t>Kevin Faltin</t>
  </si>
  <si>
    <t>Shelley</t>
  </si>
  <si>
    <t>Dittenber</t>
  </si>
  <si>
    <t>Agent Payroll Admin/Product Accounting</t>
  </si>
  <si>
    <t>sdittenber@assurity.com</t>
  </si>
  <si>
    <t>www.assurity.com</t>
  </si>
  <si>
    <t>Steven J</t>
  </si>
  <si>
    <t>Director, Accounting and Controller</t>
  </si>
  <si>
    <t>scoleman@assurity.com</t>
  </si>
  <si>
    <t>Athene Annuity &amp; Life Assurance Company</t>
  </si>
  <si>
    <t>7700 Mills Civic Parkway</t>
  </si>
  <si>
    <t>WEST DES MOINES</t>
  </si>
  <si>
    <t>Downing</t>
  </si>
  <si>
    <t>MDowning@athene.com</t>
  </si>
  <si>
    <t>Aaron Prieksat</t>
  </si>
  <si>
    <t>Kidder</t>
  </si>
  <si>
    <t>Compliance Administrator</t>
  </si>
  <si>
    <t>Athene USA</t>
  </si>
  <si>
    <t>skidder@athene.com</t>
  </si>
  <si>
    <t>www.athene.com</t>
  </si>
  <si>
    <t>Rachel</t>
  </si>
  <si>
    <t>Brunia</t>
  </si>
  <si>
    <t>rbrunia@athene.com</t>
  </si>
  <si>
    <t>Athene Annuity &amp; Life Assurance Company of New York</t>
  </si>
  <si>
    <t>Michaell</t>
  </si>
  <si>
    <t>mdowning@athene.com</t>
  </si>
  <si>
    <t>Athene Annuity and Life Company</t>
  </si>
  <si>
    <t>Atlantic Specialty Insurance Company</t>
  </si>
  <si>
    <t>605 Highway 169 North</t>
  </si>
  <si>
    <t>Suite 800</t>
  </si>
  <si>
    <t>PLYMOUTH</t>
  </si>
  <si>
    <t>T. Michael</t>
  </si>
  <si>
    <t>Miller</t>
  </si>
  <si>
    <t>mmiller@onebeacon.com</t>
  </si>
  <si>
    <t>John C. Treacy</t>
  </si>
  <si>
    <t>Intact</t>
  </si>
  <si>
    <t>Insurance</t>
  </si>
  <si>
    <t>Statereporting@intactinsurance.com</t>
  </si>
  <si>
    <t>www.onebeacon.com</t>
  </si>
  <si>
    <t>Augustar Life Assurance Corporation</t>
  </si>
  <si>
    <t>PO Box 237</t>
  </si>
  <si>
    <t xml:space="preserve">CINCINNATI </t>
  </si>
  <si>
    <t>Anurag</t>
  </si>
  <si>
    <t>Chandra</t>
  </si>
  <si>
    <t>anurag_chandra@constellationinsurance.com</t>
  </si>
  <si>
    <t>Lori Dashewich</t>
  </si>
  <si>
    <t>Knabe</t>
  </si>
  <si>
    <t>Assistant Director, Corporate Compliance</t>
  </si>
  <si>
    <t>jennifer_knabe@constellationinsurance.com</t>
  </si>
  <si>
    <t xml:space="preserve">One Financial Way </t>
  </si>
  <si>
    <t>www.constellationinsurance.com</t>
  </si>
  <si>
    <t>Molly</t>
  </si>
  <si>
    <t>Akin</t>
  </si>
  <si>
    <t>AVP, Corporate Compliance &amp; Ethics</t>
  </si>
  <si>
    <t>molly_akin@constellationinsurance.com</t>
  </si>
  <si>
    <t>Augustar Life Insurance Company</t>
  </si>
  <si>
    <t>Clifford</t>
  </si>
  <si>
    <t>Jack</t>
  </si>
  <si>
    <t>clifford_jack@augustarfinancial.com</t>
  </si>
  <si>
    <t>Assitant Director, Corporate Compliance</t>
  </si>
  <si>
    <t>jennifer_knabe@constellatioinsurance.com</t>
  </si>
  <si>
    <t>www.ohionational.com</t>
  </si>
  <si>
    <t>Aurora National Life Assurance Company</t>
  </si>
  <si>
    <t>16600 Swingley Ridge Road</t>
  </si>
  <si>
    <t>CHESTERFIELD</t>
  </si>
  <si>
    <t>ST. LOUIS</t>
  </si>
  <si>
    <t>Cockrill</t>
  </si>
  <si>
    <t>lcockrill@rgare.com</t>
  </si>
  <si>
    <t>Brett Walden</t>
  </si>
  <si>
    <t>Kelley</t>
  </si>
  <si>
    <t>Mantle</t>
  </si>
  <si>
    <t>Accounting Analyst</t>
  </si>
  <si>
    <t>kmantle@rgare.com</t>
  </si>
  <si>
    <t>Chung</t>
  </si>
  <si>
    <t>Leong</t>
  </si>
  <si>
    <t>Sr. Accounting Analyst</t>
  </si>
  <si>
    <t>cleong@rgare.com</t>
  </si>
  <si>
    <t>63017</t>
  </si>
  <si>
    <t>www.auroralife.com</t>
  </si>
  <si>
    <t>Auto Club Insurance Association</t>
  </si>
  <si>
    <t>One Auto Club Drive</t>
  </si>
  <si>
    <t>DEARBORN</t>
  </si>
  <si>
    <t>Margaret</t>
  </si>
  <si>
    <t>Scheske</t>
  </si>
  <si>
    <t>VP, Chief Accounting Officer</t>
  </si>
  <si>
    <t>pascheske@acg.aaa.com</t>
  </si>
  <si>
    <t>Sean H. Maloney</t>
  </si>
  <si>
    <t>Ma</t>
  </si>
  <si>
    <t>Financial Consultant</t>
  </si>
  <si>
    <t>cqma@acg.aaa.com</t>
  </si>
  <si>
    <t>Haas</t>
  </si>
  <si>
    <t>kmhaas@acg.aaa.com</t>
  </si>
  <si>
    <t>Auto Club Life Insurance Company</t>
  </si>
  <si>
    <t>Joseph J.</t>
  </si>
  <si>
    <t>Richardson Jr.</t>
  </si>
  <si>
    <t>Manager - Tax and Compliance</t>
  </si>
  <si>
    <t>Auto Club Property-Casualty Insurance Company</t>
  </si>
  <si>
    <t>pascheske@aaamichigan.com</t>
  </si>
  <si>
    <t>Automobile Insurance Company of Hartford, Connecticut</t>
  </si>
  <si>
    <t>One Tower Square</t>
  </si>
  <si>
    <t>Catherine</t>
  </si>
  <si>
    <t>Collins</t>
  </si>
  <si>
    <t>Travelers</t>
  </si>
  <si>
    <t>cmcollin@travelers.com</t>
  </si>
  <si>
    <t>One Tower Square - 16CR</t>
  </si>
  <si>
    <t>Dale</t>
  </si>
  <si>
    <t>Harris</t>
  </si>
  <si>
    <t>Assistant Vice President</t>
  </si>
  <si>
    <t>drharris@travelers.com</t>
  </si>
  <si>
    <t>Auto-Owners LIfe Insurance Company</t>
  </si>
  <si>
    <t>PO Box 30660</t>
  </si>
  <si>
    <t>LANSING</t>
  </si>
  <si>
    <t>EATON</t>
  </si>
  <si>
    <t>Whisnant</t>
  </si>
  <si>
    <t>aoacctg@aoins.com</t>
  </si>
  <si>
    <t>Lindsey</t>
  </si>
  <si>
    <t>Nichols</t>
  </si>
  <si>
    <t>Auto-Owners Life Insurance Company</t>
  </si>
  <si>
    <t>www.auto-owners.com</t>
  </si>
  <si>
    <t>Theodore W</t>
  </si>
  <si>
    <t>Reinbold</t>
  </si>
  <si>
    <t>Senior Vice President &amp; Treasurer</t>
  </si>
  <si>
    <t>Avemco Insurance Company</t>
  </si>
  <si>
    <t>8490 Progress Drive</t>
  </si>
  <si>
    <t>FREDERICK</t>
  </si>
  <si>
    <t>MD</t>
  </si>
  <si>
    <t>Schell</t>
  </si>
  <si>
    <t>Eyler</t>
  </si>
  <si>
    <t>Sr. Compliance Specialist</t>
  </si>
  <si>
    <t>leyler@avemco.com</t>
  </si>
  <si>
    <t>Novinsky</t>
  </si>
  <si>
    <t>Aviation Compliance Manager</t>
  </si>
  <si>
    <t>dnovinsky@tmhcc.com</t>
  </si>
  <si>
    <t>Axis Insurance Company</t>
  </si>
  <si>
    <t>10000 Avalon Boulevard</t>
  </si>
  <si>
    <t>ALPHARETTA</t>
  </si>
  <si>
    <t>FULTON</t>
  </si>
  <si>
    <t>Carlton</t>
  </si>
  <si>
    <t>Maner</t>
  </si>
  <si>
    <t>Chairman of the Board, President &amp; CEO</t>
  </si>
  <si>
    <t>carlton.maner@axiscapital.com</t>
  </si>
  <si>
    <t>Denise Pagliarulo</t>
  </si>
  <si>
    <t>Lupo</t>
  </si>
  <si>
    <t>Axis Capital</t>
  </si>
  <si>
    <t>robert.lupo@axiscapital.com</t>
  </si>
  <si>
    <t>www.axiscapital.com</t>
  </si>
  <si>
    <t>Axis Reinsurance Company</t>
  </si>
  <si>
    <t>Looney</t>
  </si>
  <si>
    <t>robert.looney@axiscapital.com</t>
  </si>
  <si>
    <t>Axis Specialty Insurance Company</t>
  </si>
  <si>
    <t>Baltimore Life Insurance Company</t>
  </si>
  <si>
    <t>10075 Red Run Boulevard</t>
  </si>
  <si>
    <t>OWINGS MILLS</t>
  </si>
  <si>
    <t>BALTIMORE</t>
  </si>
  <si>
    <t>David K.</t>
  </si>
  <si>
    <t>Ficca</t>
  </si>
  <si>
    <t>david.ficca@baltlife.com</t>
  </si>
  <si>
    <t>Richard A. Spencer, III</t>
  </si>
  <si>
    <t>Leslee M.</t>
  </si>
  <si>
    <t>Harrell</t>
  </si>
  <si>
    <t>Manager in Training</t>
  </si>
  <si>
    <t>leslee.harrell@baltlife.com</t>
  </si>
  <si>
    <t>www.baltlife.com</t>
  </si>
  <si>
    <t>SIDNEY</t>
  </si>
  <si>
    <t>MASON</t>
  </si>
  <si>
    <t>ASSISTANT VICE PRESIDENT &amp; ASSISTANT CONTROLLER</t>
  </si>
  <si>
    <t>SIDNEY.MASON@BALTLIFE.COM</t>
  </si>
  <si>
    <t>Bankers Fidelity Life Insurance Company</t>
  </si>
  <si>
    <t>PO Box 105185</t>
  </si>
  <si>
    <t>ATLANTA</t>
  </si>
  <si>
    <t>Franklin</t>
  </si>
  <si>
    <t>rfranklin@atlam.com</t>
  </si>
  <si>
    <t>Derrow</t>
  </si>
  <si>
    <t>tderrow@bflic.com</t>
  </si>
  <si>
    <t>4370 Peachtree Road NE</t>
  </si>
  <si>
    <t>Faulkner</t>
  </si>
  <si>
    <t>AVP &amp; Treasurer</t>
  </si>
  <si>
    <t>sfaulkner@bflic.com</t>
  </si>
  <si>
    <t>Bankers Life and Casualty Company</t>
  </si>
  <si>
    <t>303 East Wacker Drive, 5th Floor</t>
  </si>
  <si>
    <t>Goldberg</t>
  </si>
  <si>
    <t>John Kline</t>
  </si>
  <si>
    <t>Max</t>
  </si>
  <si>
    <t>Greenwell</t>
  </si>
  <si>
    <t>Sr. Actuary Valuation</t>
  </si>
  <si>
    <t>healthvaluation@cnoinc.com</t>
  </si>
  <si>
    <t>111 East Wacker Drive</t>
  </si>
  <si>
    <t>www.bankers.com</t>
  </si>
  <si>
    <t>Jeremy</t>
  </si>
  <si>
    <t>jeremy.williams@cnoinc.com</t>
  </si>
  <si>
    <t>Bankers Reserve Life Insurance Company of Wisconsin</t>
  </si>
  <si>
    <t>7700 Forsyth Boulevard</t>
  </si>
  <si>
    <t>Wasik</t>
  </si>
  <si>
    <t>Director, Statutory Reporting</t>
  </si>
  <si>
    <t>michael.wasik@centene.com</t>
  </si>
  <si>
    <t>Banker's Standard Insurance Company</t>
  </si>
  <si>
    <t>Banner Life Insurance Company</t>
  </si>
  <si>
    <t>3275 Bennett Creek Avenue</t>
  </si>
  <si>
    <t>Holweger</t>
  </si>
  <si>
    <t>Andrew D. Love</t>
  </si>
  <si>
    <t>Ashley</t>
  </si>
  <si>
    <t>Unger</t>
  </si>
  <si>
    <t>aunger@lgamerica.com</t>
  </si>
  <si>
    <t>www.lgamerica.com</t>
  </si>
  <si>
    <t>Bantry Insurance Company</t>
  </si>
  <si>
    <t>Glenn A.</t>
  </si>
  <si>
    <t>Pfeil</t>
  </si>
  <si>
    <t>gretchen.barnes@farmersinsurance.com</t>
  </si>
  <si>
    <t>Mike</t>
  </si>
  <si>
    <t>Przywuski</t>
  </si>
  <si>
    <t>Susan A. Pickar</t>
  </si>
  <si>
    <t>Cecelia</t>
  </si>
  <si>
    <t>Riding</t>
  </si>
  <si>
    <t>Supervisor, Premium Tax</t>
  </si>
  <si>
    <t>criding@bcsf.com</t>
  </si>
  <si>
    <t>60181</t>
  </si>
  <si>
    <t>www.bcsf.com</t>
  </si>
  <si>
    <t>Beazley America Insurance Company, Inc.</t>
  </si>
  <si>
    <t>30 Batterson Park Road</t>
  </si>
  <si>
    <t>Bartucca</t>
  </si>
  <si>
    <t>Financial Specialst</t>
  </si>
  <si>
    <t>Beazley America Insurance Company</t>
  </si>
  <si>
    <t>USFinanceMail@beazley.com</t>
  </si>
  <si>
    <t>CONNECTICUT</t>
  </si>
  <si>
    <t>Jackie</t>
  </si>
  <si>
    <t>Fahey</t>
  </si>
  <si>
    <t>Financial Controller</t>
  </si>
  <si>
    <t>Jackie.Fahey@beazley.com</t>
  </si>
  <si>
    <t>Beazley Insurance Company, Inc.</t>
  </si>
  <si>
    <t>Connecticut</t>
  </si>
  <si>
    <t>Giroux</t>
  </si>
  <si>
    <t>Vice President and Treasurer</t>
  </si>
  <si>
    <t>david.giroux@beazley.com</t>
  </si>
  <si>
    <t>Sally Lake</t>
  </si>
  <si>
    <t>www.beazley.com</t>
  </si>
  <si>
    <t>Benchmark Insurance Company</t>
  </si>
  <si>
    <t>150 Lake Street West</t>
  </si>
  <si>
    <t>WAYZATA</t>
  </si>
  <si>
    <t>Marcia</t>
  </si>
  <si>
    <t>Laube</t>
  </si>
  <si>
    <t>AVP Reporting Department</t>
  </si>
  <si>
    <t>marcia.laube@trean.com</t>
  </si>
  <si>
    <t>Julie Baron</t>
  </si>
  <si>
    <t>Heather</t>
  </si>
  <si>
    <t>Shoberg</t>
  </si>
  <si>
    <t>heather.shoberg@trean.com</t>
  </si>
  <si>
    <t>www.benchmarkinsco.com</t>
  </si>
  <si>
    <t>AVP Statistical Reporting</t>
  </si>
  <si>
    <t>Beneficial Life Insurance Company</t>
  </si>
  <si>
    <t>PO Box 45654</t>
  </si>
  <si>
    <t>SALT LAKE CITY</t>
  </si>
  <si>
    <t>T Kirby</t>
  </si>
  <si>
    <t>Brown Jr.</t>
  </si>
  <si>
    <t>Spencer J Butler</t>
  </si>
  <si>
    <t>Grange</t>
  </si>
  <si>
    <t>kathy.grange@benfinancial.com</t>
  </si>
  <si>
    <t>www.beneficialfinancialgroup.com</t>
  </si>
  <si>
    <t>Fry</t>
  </si>
  <si>
    <t>brent.fry@benfinancial.com</t>
  </si>
  <si>
    <t>Berkley Insurance Company</t>
  </si>
  <si>
    <t>Berkley Life and Health Insurance Company</t>
  </si>
  <si>
    <t>100 American Metro Boulevard</t>
  </si>
  <si>
    <t>HAMILTON SQUARE</t>
  </si>
  <si>
    <t>MERCER</t>
  </si>
  <si>
    <t>Peter C.</t>
  </si>
  <si>
    <t>Jonson</t>
  </si>
  <si>
    <t>pjonson@berkleyah.com</t>
  </si>
  <si>
    <t>McCarty</t>
  </si>
  <si>
    <t>Berkley Accident and Health Company</t>
  </si>
  <si>
    <t>jmccarty@berkleyah.com</t>
  </si>
  <si>
    <t>2445 Kuser Road</t>
  </si>
  <si>
    <t>Berkley National Insurance Company</t>
  </si>
  <si>
    <t>Bertman</t>
  </si>
  <si>
    <t>bbraudjr@wrberkley.com</t>
  </si>
  <si>
    <t>Melissa</t>
  </si>
  <si>
    <t>Riefenhauser</t>
  </si>
  <si>
    <t>WR Berkley</t>
  </si>
  <si>
    <t>mriefenhauser@wrberkley.com</t>
  </si>
  <si>
    <t>www.wrberkley.com</t>
  </si>
  <si>
    <t>Suzanne</t>
  </si>
  <si>
    <t>Scelza</t>
  </si>
  <si>
    <t>VP Compliance</t>
  </si>
  <si>
    <t>sscelza@wrberkley.com</t>
  </si>
  <si>
    <t>Berkshire Hathaway Direct Insurance Company</t>
  </si>
  <si>
    <t>1314 Douglas Street</t>
  </si>
  <si>
    <t>Suite 1400</t>
  </si>
  <si>
    <t>OMAHA</t>
  </si>
  <si>
    <t>DOUGLAS</t>
  </si>
  <si>
    <t>Katya</t>
  </si>
  <si>
    <t>Garelik</t>
  </si>
  <si>
    <t>compliance@nationalindemnity.com</t>
  </si>
  <si>
    <t>Dale Geistkemper</t>
  </si>
  <si>
    <t>Marina</t>
  </si>
  <si>
    <t>Seib</t>
  </si>
  <si>
    <t>State Reporting Analyst</t>
  </si>
  <si>
    <t>National Indemnity Company</t>
  </si>
  <si>
    <t>www.nationalindemnity.com</t>
  </si>
  <si>
    <t>Kathia</t>
  </si>
  <si>
    <t>Berkshire Hathaway Specialty Insurance Company</t>
  </si>
  <si>
    <t>100 Federal Street</t>
  </si>
  <si>
    <t>7th Floor</t>
  </si>
  <si>
    <t>Brenda</t>
  </si>
  <si>
    <t>Dreier</t>
  </si>
  <si>
    <t>AVP State Affairs</t>
  </si>
  <si>
    <t>brenda.dreier@bhspecialty.com</t>
  </si>
  <si>
    <t>David Bresnahan</t>
  </si>
  <si>
    <t>www.bhspecialty.com</t>
  </si>
  <si>
    <t>Tatarzyn</t>
  </si>
  <si>
    <t>VP State Affairs</t>
  </si>
  <si>
    <t>katie.tatarzyn@ghspecialty.copm</t>
  </si>
  <si>
    <t>Berkshire Life Insurance Company of America</t>
  </si>
  <si>
    <t>700 South Street</t>
  </si>
  <si>
    <t>PITTSFIELD</t>
  </si>
  <si>
    <t>BERKSHIRE</t>
  </si>
  <si>
    <t>Lawrence</t>
  </si>
  <si>
    <t>Hazzard</t>
  </si>
  <si>
    <t>lawrence_hazzard@glic.com</t>
  </si>
  <si>
    <t>Carl Desrochers</t>
  </si>
  <si>
    <t>Audrey</t>
  </si>
  <si>
    <t>Mazeika</t>
  </si>
  <si>
    <t>Lead Compliance Analyst</t>
  </si>
  <si>
    <t>berkshirestatreporting@glic.com</t>
  </si>
  <si>
    <t>www.guardianlife.com</t>
  </si>
  <si>
    <t>Jeff</t>
  </si>
  <si>
    <t>Butscher</t>
  </si>
  <si>
    <t>Chief Compliance Officer, Individual Markets</t>
  </si>
  <si>
    <t>Berkshirestatreporting@glic.com</t>
  </si>
  <si>
    <t>Bestow Life Insurance Company</t>
  </si>
  <si>
    <t>800 Walnut Street</t>
  </si>
  <si>
    <t>Casady</t>
  </si>
  <si>
    <t>Vice-President</t>
  </si>
  <si>
    <t>cli@wellsfargo.com</t>
  </si>
  <si>
    <t>Chris Livingston</t>
  </si>
  <si>
    <t>Cam-Hang</t>
  </si>
  <si>
    <t>Phan</t>
  </si>
  <si>
    <t>MAC F4030-081</t>
  </si>
  <si>
    <t>50309</t>
  </si>
  <si>
    <t>BetterLife</t>
  </si>
  <si>
    <t>6522 Grand Teton Plaza</t>
  </si>
  <si>
    <t>Minder</t>
  </si>
  <si>
    <t>Vice President &amp; Treasurer</t>
  </si>
  <si>
    <t>jminder@wflains.org</t>
  </si>
  <si>
    <t>Nicolas</t>
  </si>
  <si>
    <t>McCullick</t>
  </si>
  <si>
    <t>Director, Management Support Services</t>
  </si>
  <si>
    <t>nmccullick@betterlifeins.com</t>
  </si>
  <si>
    <t>MADSION</t>
  </si>
  <si>
    <t>www.wflains.org</t>
  </si>
  <si>
    <t>Jenna</t>
  </si>
  <si>
    <t>Dunker</t>
  </si>
  <si>
    <t>SVP Finance &amp; Treasuer</t>
  </si>
  <si>
    <t>jdunker@betterlifeins.com</t>
  </si>
  <si>
    <t>Blue Cross Blue Shield of Minnesota</t>
  </si>
  <si>
    <t>3400 Yankee Drive</t>
  </si>
  <si>
    <t>EAGAN</t>
  </si>
  <si>
    <t>Dana</t>
  </si>
  <si>
    <t>Erickson</t>
  </si>
  <si>
    <t>dana.erickson@bluecrossmn.com</t>
  </si>
  <si>
    <t>John Uribe</t>
  </si>
  <si>
    <t>Natalie</t>
  </si>
  <si>
    <t>Malmin</t>
  </si>
  <si>
    <t>Principal Accountant</t>
  </si>
  <si>
    <t>natalie.malmin@bluecrossmn.com</t>
  </si>
  <si>
    <t>Beth</t>
  </si>
  <si>
    <t>Kaminski</t>
  </si>
  <si>
    <t>Manager, Financial Reporting &amp; Accounting</t>
  </si>
  <si>
    <t>elizabeth.kaminski@bluecrossmn.com</t>
  </si>
  <si>
    <t xml:space="preserve">3535 Blue Cross Road </t>
  </si>
  <si>
    <t>55122</t>
  </si>
  <si>
    <t>Darlene</t>
  </si>
  <si>
    <t>Director, Financial Reporting &amp; Accounting</t>
  </si>
  <si>
    <t>darlene.long@bluecrossmn.com</t>
  </si>
  <si>
    <t>www.bluecrossmn.com</t>
  </si>
  <si>
    <t>Manager, Financial Reporting and Accounting</t>
  </si>
  <si>
    <t>Blue Cross Blue Shield of North Dakota</t>
  </si>
  <si>
    <t>4510 13th Avenue South</t>
  </si>
  <si>
    <t>FARGO</t>
  </si>
  <si>
    <t>CASS</t>
  </si>
  <si>
    <t>ND</t>
  </si>
  <si>
    <t>Conrad</t>
  </si>
  <si>
    <t>dan.conrad@bcbsnd.com</t>
  </si>
  <si>
    <t>Dave Breuer</t>
  </si>
  <si>
    <t>Erin</t>
  </si>
  <si>
    <t>Labrensz</t>
  </si>
  <si>
    <t>Team Leader of Finance</t>
  </si>
  <si>
    <t>erin.labrensz@bcbsnd.com</t>
  </si>
  <si>
    <t>www.bcbsnd.com</t>
  </si>
  <si>
    <t>Vanessa</t>
  </si>
  <si>
    <t>Syverson</t>
  </si>
  <si>
    <t>Director of Finance</t>
  </si>
  <si>
    <t>vanessa.syverson@bcbsnd.com</t>
  </si>
  <si>
    <t>Blue Plus</t>
  </si>
  <si>
    <t>Monica</t>
  </si>
  <si>
    <t>Engel</t>
  </si>
  <si>
    <t>monica.engle@bluecrossmn.com</t>
  </si>
  <si>
    <t>Bondsman Insurance Company</t>
  </si>
  <si>
    <t>350 10th Avenue</t>
  </si>
  <si>
    <t>Suite 1450</t>
  </si>
  <si>
    <t>Michelle</t>
  </si>
  <si>
    <t>Roccoforte</t>
  </si>
  <si>
    <t>mroccoforte@bondsmanholdings.com</t>
  </si>
  <si>
    <t>Michelle Roccoforte</t>
  </si>
  <si>
    <t>Cooper</t>
  </si>
  <si>
    <t>mcooper@bondsmanholdings.com</t>
  </si>
  <si>
    <t>Treasurer - Secretary</t>
  </si>
  <si>
    <t>Boston Mutual Life Insurance Company</t>
  </si>
  <si>
    <t>120 Royall Street</t>
  </si>
  <si>
    <t>CANTON</t>
  </si>
  <si>
    <t>Paul A.</t>
  </si>
  <si>
    <t>Quaranto Jr.</t>
  </si>
  <si>
    <t>paul.quaranto@bostonmutual.com</t>
  </si>
  <si>
    <t>Clifford Lange</t>
  </si>
  <si>
    <t>Second VP, Treasury Operations &amp; Gen Acctg</t>
  </si>
  <si>
    <t>pam.brooks@bostonmutual.com</t>
  </si>
  <si>
    <t>www.bostonmutual.com</t>
  </si>
  <si>
    <t>Sullivan</t>
  </si>
  <si>
    <t>Vice President Finance - Controller &amp; Treasurer</t>
  </si>
  <si>
    <t>peter.sullivan@bostonmutual.com</t>
  </si>
  <si>
    <t>Brighthouse Life Insurance Company</t>
  </si>
  <si>
    <t>11225 North Community House Road</t>
  </si>
  <si>
    <t>CHARLOTTE</t>
  </si>
  <si>
    <t>Ruchi</t>
  </si>
  <si>
    <t>Shook</t>
  </si>
  <si>
    <t>statereporting@brighthousefinancial.com</t>
  </si>
  <si>
    <t>Edward Spehar</t>
  </si>
  <si>
    <t>www.brighthousefinancial.com</t>
  </si>
  <si>
    <t>Lashanitra</t>
  </si>
  <si>
    <t>Lamar</t>
  </si>
  <si>
    <t>Brotherhood Mutual Insurance Company</t>
  </si>
  <si>
    <t>6400 Brotherhood Way</t>
  </si>
  <si>
    <t>FORT WAYNE</t>
  </si>
  <si>
    <t>ALLEN</t>
  </si>
  <si>
    <t>Mark A.</t>
  </si>
  <si>
    <t>Robison</t>
  </si>
  <si>
    <t>Chairman and President</t>
  </si>
  <si>
    <t>mrobison@brotherhoodmutual.com</t>
  </si>
  <si>
    <t>Matthew G. Hirschy</t>
  </si>
  <si>
    <t>Belcher</t>
  </si>
  <si>
    <t>Legal Analyst</t>
  </si>
  <si>
    <t>ebelcher@brotherhoodmutual.com</t>
  </si>
  <si>
    <t>www.brotherhoodmutual.com</t>
  </si>
  <si>
    <t>Durand</t>
  </si>
  <si>
    <t>Diwis</t>
  </si>
  <si>
    <t>Manager - Regulatory &amp; Compliance</t>
  </si>
  <si>
    <t>ddiwis@brotherhoodmutual.com</t>
  </si>
  <si>
    <t>C. M. Life Insurance Company</t>
  </si>
  <si>
    <t>1295 State Street</t>
  </si>
  <si>
    <t>SPRINGFIELD</t>
  </si>
  <si>
    <t>HAMPDEN</t>
  </si>
  <si>
    <t>Roger</t>
  </si>
  <si>
    <t>Crandall</t>
  </si>
  <si>
    <t>Chairman, President &amp; CEO</t>
  </si>
  <si>
    <t>rcrandall@massmutual.com</t>
  </si>
  <si>
    <t>Elizabeth Ward</t>
  </si>
  <si>
    <t>Gail</t>
  </si>
  <si>
    <t>Garvey</t>
  </si>
  <si>
    <t>Head of Benefits Design | Human Resources</t>
  </si>
  <si>
    <t>ggarvey@massmutual.com</t>
  </si>
  <si>
    <t>200 Great Pond Drive</t>
  </si>
  <si>
    <t>WINDSOR</t>
  </si>
  <si>
    <t>www.massmutual.com</t>
  </si>
  <si>
    <t>Vito</t>
  </si>
  <si>
    <t>Rubino</t>
  </si>
  <si>
    <t>Head of Health &amp; Welfare Benefits</t>
  </si>
  <si>
    <t>vrubino@massmutual.com</t>
  </si>
  <si>
    <t>Canada Life Assurance Company, US Operations</t>
  </si>
  <si>
    <t>8515 East Orchard Road</t>
  </si>
  <si>
    <t>GREENWOOD VILLAGE</t>
  </si>
  <si>
    <t>CO</t>
  </si>
  <si>
    <t>Edmund F.</t>
  </si>
  <si>
    <t>Murphy III</t>
  </si>
  <si>
    <t>gwlcomments@gwl.com</t>
  </si>
  <si>
    <t>Andra Bolotin</t>
  </si>
  <si>
    <t>Cyndi</t>
  </si>
  <si>
    <t>Tiefel</t>
  </si>
  <si>
    <t>Sr. Manager/Financial Reporting</t>
  </si>
  <si>
    <t>Great-West Life</t>
  </si>
  <si>
    <t>cyndi.tiefel@empower-retirement.com</t>
  </si>
  <si>
    <t>Suite 7T2</t>
  </si>
  <si>
    <t>Onstad</t>
  </si>
  <si>
    <t>Vice President/Financial Reporting</t>
  </si>
  <si>
    <t>80111</t>
  </si>
  <si>
    <t>www.greatwest.com</t>
  </si>
  <si>
    <t>Canada Life Reinsurance Company</t>
  </si>
  <si>
    <t>PO Box 1120</t>
  </si>
  <si>
    <t>BLUE BELL</t>
  </si>
  <si>
    <t>Mulcahy</t>
  </si>
  <si>
    <t>llrc.compliance@lrgus.com</t>
  </si>
  <si>
    <t>Raymond J. Hazel</t>
  </si>
  <si>
    <t>Karen</t>
  </si>
  <si>
    <t>Cannataro</t>
  </si>
  <si>
    <t>Manager, STAT Financial Reporting</t>
  </si>
  <si>
    <t>llrc.compliance@canadalifere.com</t>
  </si>
  <si>
    <t>Connolly</t>
  </si>
  <si>
    <t>Sr. VP Finance and CFO</t>
  </si>
  <si>
    <t>Capitol Indemnity Corporation</t>
  </si>
  <si>
    <t>1600 Aspen Commons</t>
  </si>
  <si>
    <t>MIDDLETON</t>
  </si>
  <si>
    <t>Sills</t>
  </si>
  <si>
    <t>asills@capspecialty.com</t>
  </si>
  <si>
    <t>Ryan Byrnes</t>
  </si>
  <si>
    <t>Arndt</t>
  </si>
  <si>
    <t>Compliance Lead</t>
  </si>
  <si>
    <t>jarndt@capspecialty.com</t>
  </si>
  <si>
    <t>www.capspecialty.com</t>
  </si>
  <si>
    <t>Melanie</t>
  </si>
  <si>
    <t>Wilhelm</t>
  </si>
  <si>
    <t>Chief Compliance Officer</t>
  </si>
  <si>
    <t>mwilhelm@capspecialty.com</t>
  </si>
  <si>
    <t>Capitol Life Insurance Company</t>
  </si>
  <si>
    <t>clic1905@libertybankerslife.com</t>
  </si>
  <si>
    <t>clic1905@libertybankerslife.comn</t>
  </si>
  <si>
    <t>Care Improvement Plus South Central Insurance Company</t>
  </si>
  <si>
    <t>9800 Health Care Lane</t>
  </si>
  <si>
    <t>MN006-W500</t>
  </si>
  <si>
    <t>MINNETONKA</t>
  </si>
  <si>
    <t>Suha</t>
  </si>
  <si>
    <t>Assi</t>
  </si>
  <si>
    <t>suha_assi@uhc.com</t>
  </si>
  <si>
    <t>Jessica Schrofe</t>
  </si>
  <si>
    <t>Collin</t>
  </si>
  <si>
    <t>Accounting Supervisor</t>
  </si>
  <si>
    <t>UnitedHealthcare</t>
  </si>
  <si>
    <t>collin_lindquist@uhc.com</t>
  </si>
  <si>
    <t>www.uhcmedicaresolutions.com</t>
  </si>
  <si>
    <t>Corona</t>
  </si>
  <si>
    <t>Associate Director of Accounting</t>
  </si>
  <si>
    <t>rachel_corona@uhc.com</t>
  </si>
  <si>
    <t>Carolina Casualty Insurance Company</t>
  </si>
  <si>
    <t>Bart</t>
  </si>
  <si>
    <t>Berkley Financial and Statutory Services</t>
  </si>
  <si>
    <t>Caterpillar Insurance Company</t>
  </si>
  <si>
    <t>PO Box 340001</t>
  </si>
  <si>
    <t>Frances Maria</t>
  </si>
  <si>
    <t>Sheffield</t>
  </si>
  <si>
    <t>sitaram.basnet@cat.com</t>
  </si>
  <si>
    <t>Craig Lieber</t>
  </si>
  <si>
    <t>Sita Ram</t>
  </si>
  <si>
    <t>Basnet</t>
  </si>
  <si>
    <t>Accountant III</t>
  </si>
  <si>
    <t>2120 West End Avenue</t>
  </si>
  <si>
    <t>Michele</t>
  </si>
  <si>
    <t>Gagnard-Garcia</t>
  </si>
  <si>
    <t>michele.gagnardgarcia@cat.com</t>
  </si>
  <si>
    <t>Catholic Fraternal Life</t>
  </si>
  <si>
    <t>PO Box 327</t>
  </si>
  <si>
    <t>BELLEVILLE</t>
  </si>
  <si>
    <t>ST. CLAIR</t>
  </si>
  <si>
    <t>Sandra</t>
  </si>
  <si>
    <t>Bouchard</t>
  </si>
  <si>
    <t>Whitney</t>
  </si>
  <si>
    <t>Meyer</t>
  </si>
  <si>
    <t>wmeyer@cfllife.org</t>
  </si>
  <si>
    <t>2021 Mascoutah Avenue</t>
  </si>
  <si>
    <t>sbouchard@cfllife.org</t>
  </si>
  <si>
    <t>Catholic Order of Foresters</t>
  </si>
  <si>
    <t>355 Shuman Boulevard</t>
  </si>
  <si>
    <t>PO Box 3012</t>
  </si>
  <si>
    <t>NAPERVILLE</t>
  </si>
  <si>
    <t>Hillebrand</t>
  </si>
  <si>
    <t>SVP - Finance</t>
  </si>
  <si>
    <t>jhillebrand@catholicforester.org</t>
  </si>
  <si>
    <t>Greg Temple</t>
  </si>
  <si>
    <t>www.catholicforester.org</t>
  </si>
  <si>
    <t>Greg</t>
  </si>
  <si>
    <t>Temple</t>
  </si>
  <si>
    <t>gtemple@catholicforester.org</t>
  </si>
  <si>
    <t>Catholic United Financial</t>
  </si>
  <si>
    <t>3499 Lexington Avenue North</t>
  </si>
  <si>
    <t>ARDEN HILLS</t>
  </si>
  <si>
    <t>RAMSEY</t>
  </si>
  <si>
    <t>Ahles</t>
  </si>
  <si>
    <t>mahles@catholicunited.org</t>
  </si>
  <si>
    <t>Paul Zastrow</t>
  </si>
  <si>
    <t>Kerbeshian</t>
  </si>
  <si>
    <t>Director of Product Management</t>
  </si>
  <si>
    <t>Telos Actuarial LLC</t>
  </si>
  <si>
    <t>jkerbeshian@catholicunited.org</t>
  </si>
  <si>
    <t>13220 Birch Drive</t>
  </si>
  <si>
    <t>Ryba</t>
  </si>
  <si>
    <t>Principal &amp; Consulting Actuary</t>
  </si>
  <si>
    <t>aryba@csgconsultinggrp.com</t>
  </si>
  <si>
    <t>Catlin Insurance Company, Inc.</t>
  </si>
  <si>
    <t>505 Eagleview Boulevard</t>
  </si>
  <si>
    <t>EXTON</t>
  </si>
  <si>
    <t>CHESTER</t>
  </si>
  <si>
    <t>Cara</t>
  </si>
  <si>
    <t>Wolfer</t>
  </si>
  <si>
    <t>Assistant Vice-President</t>
  </si>
  <si>
    <t>cara.wolfer@axaxl.com</t>
  </si>
  <si>
    <t>Andrew Robert Will</t>
  </si>
  <si>
    <t>Cordisco</t>
  </si>
  <si>
    <t>Senior Regulatory Reporting Analyst</t>
  </si>
  <si>
    <t>AXA Insurance Group</t>
  </si>
  <si>
    <t>christine.cordisco@axaxl.com</t>
  </si>
  <si>
    <t>www.axaxl.com</t>
  </si>
  <si>
    <t>Regulatory Reporting Manager/Asst Vice President</t>
  </si>
  <si>
    <t>Celtic Insurance Company</t>
  </si>
  <si>
    <t>200 East Randolph Street</t>
  </si>
  <si>
    <t>Suite 3600</t>
  </si>
  <si>
    <t>Kevin</t>
  </si>
  <si>
    <t>Counihan</t>
  </si>
  <si>
    <t>President, Ambetter Health</t>
  </si>
  <si>
    <t>kevin.j.counihan@centene.com</t>
  </si>
  <si>
    <t>Lauiren Niebruegge</t>
  </si>
  <si>
    <t>Clinton</t>
  </si>
  <si>
    <t>Brant</t>
  </si>
  <si>
    <t>Plan Controller</t>
  </si>
  <si>
    <t>Centene Corporation</t>
  </si>
  <si>
    <t>clinton.r.brant@centene.com</t>
  </si>
  <si>
    <t>www.celticinsurancecompany.com</t>
  </si>
  <si>
    <t>Central States Health &amp; Life Company of Omaha</t>
  </si>
  <si>
    <t>1212 North 96th</t>
  </si>
  <si>
    <t>PO Box 34350</t>
  </si>
  <si>
    <t>Rick</t>
  </si>
  <si>
    <t>Magsam</t>
  </si>
  <si>
    <t>ddepperman@cso.com</t>
  </si>
  <si>
    <t>Rick Magsam</t>
  </si>
  <si>
    <t>Debbie</t>
  </si>
  <si>
    <t>Depperman</t>
  </si>
  <si>
    <t>Senior Management Information Analyst</t>
  </si>
  <si>
    <t>www.cso.com</t>
  </si>
  <si>
    <t>Schimonitz</t>
  </si>
  <si>
    <t>Manager Actuarial Info &amp; Systems</t>
  </si>
  <si>
    <t>mschimonitz@cso.com</t>
  </si>
  <si>
    <t>Central States Indemnity Co. of Omaha</t>
  </si>
  <si>
    <t>1212 North 96th Street</t>
  </si>
  <si>
    <t>Kizer</t>
  </si>
  <si>
    <t>Kim Young</t>
  </si>
  <si>
    <t>Guetterman</t>
  </si>
  <si>
    <t>Central States Indemnity Group</t>
  </si>
  <si>
    <t>mguetterman@csi-omaha.com</t>
  </si>
  <si>
    <t>PO Box 34888</t>
  </si>
  <si>
    <t>Young</t>
  </si>
  <si>
    <t>kyoung@csi-omaha.com</t>
  </si>
  <si>
    <t>Centre Insurance Company</t>
  </si>
  <si>
    <t>150 Greewich Street</t>
  </si>
  <si>
    <t>4 World Trade Center, 53rd Floor</t>
  </si>
  <si>
    <t>Centre Life Insurance Company</t>
  </si>
  <si>
    <t>150 Greenwich Street</t>
  </si>
  <si>
    <t>Centurion Casualty Company</t>
  </si>
  <si>
    <t>Heather A</t>
  </si>
  <si>
    <t>Lang</t>
  </si>
  <si>
    <t>heather.lang@uhg.com</t>
  </si>
  <si>
    <t>Sweeney</t>
  </si>
  <si>
    <t>ccc_naic42765@uhc.com</t>
  </si>
  <si>
    <t>Kathleen</t>
  </si>
  <si>
    <t>Welsh</t>
  </si>
  <si>
    <t>kathleen.welsh@uhc.com</t>
  </si>
  <si>
    <t>Century Indemnity Company</t>
  </si>
  <si>
    <t>Cerity Insurance Company</t>
  </si>
  <si>
    <t>200 First Stamford Place</t>
  </si>
  <si>
    <t>Suite 400</t>
  </si>
  <si>
    <t>STAMFORD</t>
  </si>
  <si>
    <t>FAIRFIELD</t>
  </si>
  <si>
    <t>Richard N.</t>
  </si>
  <si>
    <t>Sanford</t>
  </si>
  <si>
    <t>Chairman &amp; President</t>
  </si>
  <si>
    <t>regulatory.compliance@partnerre.com</t>
  </si>
  <si>
    <t>Anthony F. Albano</t>
  </si>
  <si>
    <t>Christina M.</t>
  </si>
  <si>
    <t>Rizzo</t>
  </si>
  <si>
    <t>www.partnerre.com</t>
  </si>
  <si>
    <t>Lisa A.</t>
  </si>
  <si>
    <t>Fidelibus</t>
  </si>
  <si>
    <t>lisa.fidelibus@partnerre.com</t>
  </si>
  <si>
    <t>Chubb National Insurance Company</t>
  </si>
  <si>
    <t>202B Hall's Mill Road</t>
  </si>
  <si>
    <t>WHB-3N</t>
  </si>
  <si>
    <t>WHITEHOUSE STATION</t>
  </si>
  <si>
    <t>HUNTERDON</t>
  </si>
  <si>
    <t>Evan</t>
  </si>
  <si>
    <t>Greenberg</t>
  </si>
  <si>
    <t>compliancereporting@chubb.com</t>
  </si>
  <si>
    <t>Phillip Bancroft</t>
  </si>
  <si>
    <t>Tina</t>
  </si>
  <si>
    <t>Kefalas</t>
  </si>
  <si>
    <t>Statistical Specialist I</t>
  </si>
  <si>
    <t>Rose</t>
  </si>
  <si>
    <t>AVP No. American Ops Statistical &amp; Reg Rptg</t>
  </si>
  <si>
    <t>Church Life Insurance Corporation</t>
  </si>
  <si>
    <t>19 East 34th Street</t>
  </si>
  <si>
    <t>Mary Katherine</t>
  </si>
  <si>
    <t>Wold</t>
  </si>
  <si>
    <t>mkwold@cpg.org</t>
  </si>
  <si>
    <t>Daniel Aaron Kasle</t>
  </si>
  <si>
    <t>Alicia</t>
  </si>
  <si>
    <t>McKinney</t>
  </si>
  <si>
    <t>Director - CBE Compliance</t>
  </si>
  <si>
    <t>churchlifecompliance@cpg.org</t>
  </si>
  <si>
    <t>www.cpg.org</t>
  </si>
  <si>
    <t>Cheng</t>
  </si>
  <si>
    <t>pcheng@cpg.org</t>
  </si>
  <si>
    <t>Church Mutual Insurance Company, S.I.</t>
  </si>
  <si>
    <t>PO Box 357</t>
  </si>
  <si>
    <t>MERRILL</t>
  </si>
  <si>
    <t>Alan</t>
  </si>
  <si>
    <t>Ogilvie</t>
  </si>
  <si>
    <t>Dwayne Gantz</t>
  </si>
  <si>
    <t>Angela</t>
  </si>
  <si>
    <t>Assistant Vice President - Human Resources</t>
  </si>
  <si>
    <t>abailey@churchmutual.com</t>
  </si>
  <si>
    <t>Sandy</t>
  </si>
  <si>
    <t>Heidingsfelder</t>
  </si>
  <si>
    <t>Benefit Administrator</t>
  </si>
  <si>
    <t>sheidingsfelder@churchmutual.com</t>
  </si>
  <si>
    <t>54452</t>
  </si>
  <si>
    <t>www.churchmutual.com</t>
  </si>
  <si>
    <t>Pamela W</t>
  </si>
  <si>
    <t>Stampen</t>
  </si>
  <si>
    <t>Senior VP - Chief People Officer</t>
  </si>
  <si>
    <t>pstampen@churchmutual.com</t>
  </si>
  <si>
    <t>CICA Life Insurance Company of America</t>
  </si>
  <si>
    <t>PO Box 149151</t>
  </si>
  <si>
    <t>Geoff</t>
  </si>
  <si>
    <t>Kolander</t>
  </si>
  <si>
    <t>financialreporting@citizensinc.com</t>
  </si>
  <si>
    <t>Jeff Conklin</t>
  </si>
  <si>
    <t>Debra</t>
  </si>
  <si>
    <t>Citizens, Inc.</t>
  </si>
  <si>
    <t>www.citizensinc.com</t>
  </si>
  <si>
    <t>Conklin</t>
  </si>
  <si>
    <t>jeff.conklin@citizensinc.com</t>
  </si>
  <si>
    <t>Cigna Health &amp; Life Insurance Company</t>
  </si>
  <si>
    <t>900 Cottage Grove Road</t>
  </si>
  <si>
    <t>Julia</t>
  </si>
  <si>
    <t>Huggins</t>
  </si>
  <si>
    <t>julia.huggins@cigna.com</t>
  </si>
  <si>
    <t>David Bourdon</t>
  </si>
  <si>
    <t>Pam</t>
  </si>
  <si>
    <t>Lombardi-Heistand</t>
  </si>
  <si>
    <t>Regulatory Reporting Manager</t>
  </si>
  <si>
    <t>pamela.lombardi-heistand@cigna.com</t>
  </si>
  <si>
    <t>Regulatory Reporting Director</t>
  </si>
  <si>
    <t>patricia.monroe2@cigna.com</t>
  </si>
  <si>
    <t>Cincinnati Indemnity Company</t>
  </si>
  <si>
    <t>PO Box 145496</t>
  </si>
  <si>
    <t>BUTLER</t>
  </si>
  <si>
    <t>Johnston</t>
  </si>
  <si>
    <t>Mike Sewell</t>
  </si>
  <si>
    <t>Robinson</t>
  </si>
  <si>
    <t>Senior Accounting Manager</t>
  </si>
  <si>
    <t>The Cincinnati Insurance Companies</t>
  </si>
  <si>
    <t>ashley_robinson@cinfin.com</t>
  </si>
  <si>
    <t>6200 South Gilmore Road</t>
  </si>
  <si>
    <t>Schnell</t>
  </si>
  <si>
    <t>andrew_schnell@cinfin.com</t>
  </si>
  <si>
    <t>Cincinnati Life Insurance Company (The)</t>
  </si>
  <si>
    <t>Steven Justus</t>
  </si>
  <si>
    <t>Michael Sewell</t>
  </si>
  <si>
    <t>Joseph D</t>
  </si>
  <si>
    <t>Wurzelbacher</t>
  </si>
  <si>
    <t>joe_wurzelbacher@cinfin.com</t>
  </si>
  <si>
    <t>www.cinfin.com</t>
  </si>
  <si>
    <t>Citizens Security Life Insurance Company</t>
  </si>
  <si>
    <t>12910 Shelbyville Road</t>
  </si>
  <si>
    <t>LOUISVILLE</t>
  </si>
  <si>
    <t>JEFFERSON</t>
  </si>
  <si>
    <t>KY</t>
  </si>
  <si>
    <t>Randy</t>
  </si>
  <si>
    <t>Ammon</t>
  </si>
  <si>
    <t>rammon@cslico.com</t>
  </si>
  <si>
    <t>John Dadds</t>
  </si>
  <si>
    <t>Gardner</t>
  </si>
  <si>
    <t>lgardner@cslico.com</t>
  </si>
  <si>
    <t>Dadds</t>
  </si>
  <si>
    <t>CFO, Secretary, Treasurer</t>
  </si>
  <si>
    <t>john.dadds@cslico.com</t>
  </si>
  <si>
    <t>Clarendon National Insurance Company</t>
  </si>
  <si>
    <t>411 Fifth Avenue</t>
  </si>
  <si>
    <t>Fifth Floor</t>
  </si>
  <si>
    <t>Richard</t>
  </si>
  <si>
    <t>Seelinger</t>
  </si>
  <si>
    <t>richard.seelinger@enstargroup.com</t>
  </si>
  <si>
    <t>Jennifer Miu</t>
  </si>
  <si>
    <t>Data Reporting Supervisor</t>
  </si>
  <si>
    <t>Enstar Group</t>
  </si>
  <si>
    <t>randy.smith@enstargroup.com</t>
  </si>
  <si>
    <t>PO Box 100165</t>
  </si>
  <si>
    <t>COLUMBIA</t>
  </si>
  <si>
    <t>SC</t>
  </si>
  <si>
    <t>Columbia Data Reporting</t>
  </si>
  <si>
    <t>Mailbox</t>
  </si>
  <si>
    <t>datareportingcolumbia@enstargroup.com</t>
  </si>
  <si>
    <t>29202</t>
  </si>
  <si>
    <t>www.enstargroup.com</t>
  </si>
  <si>
    <t>Kylie</t>
  </si>
  <si>
    <t>Dick</t>
  </si>
  <si>
    <t>VP Internal Operations</t>
  </si>
  <si>
    <t>kylie.dick@enstargroup.com</t>
  </si>
  <si>
    <t>Clear Blue Insurance Company</t>
  </si>
  <si>
    <t>B7 Tabonuco Street</t>
  </si>
  <si>
    <t>Suite 912</t>
  </si>
  <si>
    <t>GUAYNABO</t>
  </si>
  <si>
    <t>PR</t>
  </si>
  <si>
    <t>Jerome</t>
  </si>
  <si>
    <t>Breslin</t>
  </si>
  <si>
    <t>compliance@cbinsgroup.com</t>
  </si>
  <si>
    <t>Manuel Lebron</t>
  </si>
  <si>
    <t>Axel</t>
  </si>
  <si>
    <t>Galan</t>
  </si>
  <si>
    <t>VP &amp; Chief Compliance Officer</t>
  </si>
  <si>
    <t>www.clearbluefinancialgroup.com</t>
  </si>
  <si>
    <t>Kennedy</t>
  </si>
  <si>
    <t>Chief Legal Office &amp; SVP</t>
  </si>
  <si>
    <t>Clear Spring Health Insurance Company</t>
  </si>
  <si>
    <t>250 South Northwest Highway</t>
  </si>
  <si>
    <t>Suite 302</t>
  </si>
  <si>
    <t>PARK RIDGE</t>
  </si>
  <si>
    <t>Parker</t>
  </si>
  <si>
    <t>Interim CEO</t>
  </si>
  <si>
    <t>Jim.Parker@clearspringhealthcare.com</t>
  </si>
  <si>
    <t>James Parker</t>
  </si>
  <si>
    <t>Alisa</t>
  </si>
  <si>
    <t>Wrenn</t>
  </si>
  <si>
    <t>alisa.wrenn@clearspringhealthcare.com</t>
  </si>
  <si>
    <t>www.clearspringhealthcare.com</t>
  </si>
  <si>
    <t>Rohrbaugh</t>
  </si>
  <si>
    <t>Thomas.Rohraugh@clearspringhealthcare.com</t>
  </si>
  <si>
    <t>Clear Spring Life and Annuity Company</t>
  </si>
  <si>
    <t>10555 Group 1001 Way</t>
  </si>
  <si>
    <t>ZIONSVILLE</t>
  </si>
  <si>
    <t>BOONE</t>
  </si>
  <si>
    <t>Stephen M.</t>
  </si>
  <si>
    <t>Coons</t>
  </si>
  <si>
    <t>compliance@clearspringlife.com</t>
  </si>
  <si>
    <t>Linda Wang</t>
  </si>
  <si>
    <t>Denise</t>
  </si>
  <si>
    <t>Lavely</t>
  </si>
  <si>
    <t>Compliance Consultant</t>
  </si>
  <si>
    <t>denise.lavely@group1001.com</t>
  </si>
  <si>
    <t>Levenhagen</t>
  </si>
  <si>
    <t>Vice President Compliance</t>
  </si>
  <si>
    <t>laura.levenhagen@group1001.com</t>
  </si>
  <si>
    <t>Clover Insurance Company</t>
  </si>
  <si>
    <t>30 Montgomery Street</t>
  </si>
  <si>
    <t>Vivek</t>
  </si>
  <si>
    <t>Garipalli</t>
  </si>
  <si>
    <t>registeredagent@cloverhealth.com</t>
  </si>
  <si>
    <t>Mark Herbers</t>
  </si>
  <si>
    <t>Maggie</t>
  </si>
  <si>
    <t>Meixell</t>
  </si>
  <si>
    <t>Process Improvement &amp; Business Admin Lead</t>
  </si>
  <si>
    <t>maggie.meixell@cloverhealth.com</t>
  </si>
  <si>
    <t>www.cloverhealth.com</t>
  </si>
  <si>
    <t>Khoi</t>
  </si>
  <si>
    <t>Ta</t>
  </si>
  <si>
    <t>Senior Associate General Counsel</t>
  </si>
  <si>
    <t>khoi.ta@cloverhealth.com</t>
  </si>
  <si>
    <t>CMFG Life Insurance Company</t>
  </si>
  <si>
    <t>PO Box 391</t>
  </si>
  <si>
    <t>Trunzo</t>
  </si>
  <si>
    <t>Laureen A Winger</t>
  </si>
  <si>
    <t>Coface North America Insurance Company</t>
  </si>
  <si>
    <t>650 College Road East</t>
  </si>
  <si>
    <t>Suite 2005</t>
  </si>
  <si>
    <t>Friedrich</t>
  </si>
  <si>
    <t>von Krusenstiern</t>
  </si>
  <si>
    <t>friedrich.vonkrusenstiern@coface.com</t>
  </si>
  <si>
    <t>Gerardo Ronconi</t>
  </si>
  <si>
    <t>Azinheira</t>
  </si>
  <si>
    <t>Paralegal</t>
  </si>
  <si>
    <t>jonathan.azinheira@coface.com</t>
  </si>
  <si>
    <t>www.coface-usa.com</t>
  </si>
  <si>
    <t>Carolina</t>
  </si>
  <si>
    <t>Ventura</t>
  </si>
  <si>
    <t>Secretary and General Counsel</t>
  </si>
  <si>
    <t>carolina.ventura@coface.com</t>
  </si>
  <si>
    <t>Coliseum Reinsurance Company</t>
  </si>
  <si>
    <t>225 Liberty Street</t>
  </si>
  <si>
    <t>Floor 40</t>
  </si>
  <si>
    <t>Maritza</t>
  </si>
  <si>
    <t>McLean</t>
  </si>
  <si>
    <t>maritza.mclean@axa-lm.com</t>
  </si>
  <si>
    <t>Doris Law</t>
  </si>
  <si>
    <t>200 Liberty Street</t>
  </si>
  <si>
    <t>Floor 22</t>
  </si>
  <si>
    <t>Doris</t>
  </si>
  <si>
    <t>Law</t>
  </si>
  <si>
    <t>VP &amp; Assistant Treasurer</t>
  </si>
  <si>
    <t>doris.law@axa-lm.com</t>
  </si>
  <si>
    <t>Colonial Life &amp; Accident Insurance Company</t>
  </si>
  <si>
    <t>One Fountain Square</t>
  </si>
  <si>
    <t>1-South</t>
  </si>
  <si>
    <t>CHATTANOOGA</t>
  </si>
  <si>
    <t>Arnold</t>
  </si>
  <si>
    <t>tarnold@unum.com</t>
  </si>
  <si>
    <t>Steve Zable, EVP, Finance</t>
  </si>
  <si>
    <t>Hardee</t>
  </si>
  <si>
    <t>Finanical Analyst</t>
  </si>
  <si>
    <t>Unum Group</t>
  </si>
  <si>
    <t>dhardee@unum.com</t>
  </si>
  <si>
    <t>Perry Gardner</t>
  </si>
  <si>
    <t>AVP, ACOE</t>
  </si>
  <si>
    <t>kgardner@unum.com</t>
  </si>
  <si>
    <t>37402</t>
  </si>
  <si>
    <t>www.unum.com</t>
  </si>
  <si>
    <t>Casey</t>
  </si>
  <si>
    <t>Consiglio</t>
  </si>
  <si>
    <t>cconsiglio2@unum.com</t>
  </si>
  <si>
    <t xml:space="preserve">Colonial Penn Life Insurance Company </t>
  </si>
  <si>
    <t>399 Market Street</t>
  </si>
  <si>
    <t>5th Floor</t>
  </si>
  <si>
    <t>Paul McDonough</t>
  </si>
  <si>
    <t>Colonial Penn Life Insurance Company</t>
  </si>
  <si>
    <t>Rene</t>
  </si>
  <si>
    <t>Brown</t>
  </si>
  <si>
    <t>Actuarial Analysts</t>
  </si>
  <si>
    <t>19181</t>
  </si>
  <si>
    <t>www.colonialpenn.com</t>
  </si>
  <si>
    <t>Columbian Life Insurance Company</t>
  </si>
  <si>
    <t>PO Box 1381</t>
  </si>
  <si>
    <t>5704 Vestal Parkway East</t>
  </si>
  <si>
    <t>BINGHAMTON</t>
  </si>
  <si>
    <t>BROOME</t>
  </si>
  <si>
    <t>Fosbury</t>
  </si>
  <si>
    <t>michael.fosbury@cfglife.com</t>
  </si>
  <si>
    <t>Dean</t>
  </si>
  <si>
    <t>Manager Acct Services</t>
  </si>
  <si>
    <t>christine.dean@cfglife.com</t>
  </si>
  <si>
    <t>4704 Vestal Parkway East</t>
  </si>
  <si>
    <t>Wildenstein</t>
  </si>
  <si>
    <t>Compliance Supervisor</t>
  </si>
  <si>
    <t>patricia.wildenstein@cfglife.com</t>
  </si>
  <si>
    <t>Columbian Mutual Life Insurance Company</t>
  </si>
  <si>
    <t>Michael C.S. Fosbury</t>
  </si>
  <si>
    <t>Manager of Acct Services</t>
  </si>
  <si>
    <t>www.cfglife.com</t>
  </si>
  <si>
    <t>Columbus Life Insurance Company</t>
  </si>
  <si>
    <t>400 East Fourth Street</t>
  </si>
  <si>
    <t>Bultema III</t>
  </si>
  <si>
    <t>compliance@wslife.com</t>
  </si>
  <si>
    <t>James H. Acion, Jr.</t>
  </si>
  <si>
    <t>Holli</t>
  </si>
  <si>
    <t>Sr Compliance Analyst Quality</t>
  </si>
  <si>
    <t>Western and Southern Life Insurance Company (The)</t>
  </si>
  <si>
    <t>holli.smith@wslife.com</t>
  </si>
  <si>
    <t>400 Broadway</t>
  </si>
  <si>
    <t>www.columbuslife.com</t>
  </si>
  <si>
    <t>Carol</t>
  </si>
  <si>
    <t>Wanstrath</t>
  </si>
  <si>
    <t>Manager Corporate Compliance</t>
  </si>
  <si>
    <t>carol.wanstrath@wslife.com</t>
  </si>
  <si>
    <t>Combined Insurance Company of America</t>
  </si>
  <si>
    <t>8770 West Bryn Mawr Avenue</t>
  </si>
  <si>
    <t>Joe</t>
  </si>
  <si>
    <t>Vasquez</t>
  </si>
  <si>
    <t>SVP Chubb Group</t>
  </si>
  <si>
    <t>Chris Anderson</t>
  </si>
  <si>
    <t>Turnholt</t>
  </si>
  <si>
    <t>Actuary</t>
  </si>
  <si>
    <t>robert.turnholt@combined.com</t>
  </si>
  <si>
    <t>www.coimbinedinsurance.com</t>
  </si>
  <si>
    <t>Tyson</t>
  </si>
  <si>
    <t>Boisvert</t>
  </si>
  <si>
    <t>Director and Actuary</t>
  </si>
  <si>
    <t>tyson.boisvert@combined.com</t>
  </si>
  <si>
    <t>Commercial Travelers Life Insurance Company</t>
  </si>
  <si>
    <t>1133 Broadway</t>
  </si>
  <si>
    <t>Suite 525</t>
  </si>
  <si>
    <t>Knut</t>
  </si>
  <si>
    <t>kaolson@nglic.com</t>
  </si>
  <si>
    <t>John Horbal</t>
  </si>
  <si>
    <t>Nina</t>
  </si>
  <si>
    <t>Butenko</t>
  </si>
  <si>
    <t>nina@dayforward.com</t>
  </si>
  <si>
    <t>www.commercialtravelers.com</t>
  </si>
  <si>
    <t>Aaron</t>
  </si>
  <si>
    <t>Shapiro</t>
  </si>
  <si>
    <t>aaron@dayforward.com</t>
  </si>
  <si>
    <t>Commonwealth Annuity and Life Insurance Company</t>
  </si>
  <si>
    <t>20 Guest Street</t>
  </si>
  <si>
    <t>BRIGHTON</t>
  </si>
  <si>
    <t>Manu</t>
  </si>
  <si>
    <t>Sareen</t>
  </si>
  <si>
    <t>manu.sareen@gafg.com</t>
  </si>
  <si>
    <t>Companion Life Insurance Company</t>
  </si>
  <si>
    <t>PO Box 100102</t>
  </si>
  <si>
    <t>RICHLAND</t>
  </si>
  <si>
    <t>Pickens</t>
  </si>
  <si>
    <t>VP &amp; CFO</t>
  </si>
  <si>
    <t>billy.pickens@companionlife.com</t>
  </si>
  <si>
    <t>Diane Silvers</t>
  </si>
  <si>
    <t>Radford</t>
  </si>
  <si>
    <t>Accountant IV</t>
  </si>
  <si>
    <t>lifestatefilings@bcbssc.com</t>
  </si>
  <si>
    <t>www.companionlife.com</t>
  </si>
  <si>
    <t>Belinda</t>
  </si>
  <si>
    <t>Kreuser</t>
  </si>
  <si>
    <t>Finance Director</t>
  </si>
  <si>
    <t>belinda.kreuser@companionlife.com</t>
  </si>
  <si>
    <t>Compass Insurance Company</t>
  </si>
  <si>
    <t>3116 West Montgomery Road</t>
  </si>
  <si>
    <t>MAINVILLE</t>
  </si>
  <si>
    <t>WARREN</t>
  </si>
  <si>
    <t>Mocatta</t>
  </si>
  <si>
    <t>cic@northwesternnic.com</t>
  </si>
  <si>
    <t>Brian Johnston</t>
  </si>
  <si>
    <t>Henson</t>
  </si>
  <si>
    <t>patty@avidinsurance.us</t>
  </si>
  <si>
    <t>Suite C, Box 305</t>
  </si>
  <si>
    <t>Craig</t>
  </si>
  <si>
    <t>Berger</t>
  </si>
  <si>
    <t>craig@arealtycap.com</t>
  </si>
  <si>
    <t>Connecticut General Life Insurance Company</t>
  </si>
  <si>
    <t>David Russell</t>
  </si>
  <si>
    <t>B6LPA</t>
  </si>
  <si>
    <t>Continental American Insurance Company</t>
  </si>
  <si>
    <t>1600 Williams Street</t>
  </si>
  <si>
    <t>Daniel P</t>
  </si>
  <si>
    <t>annualreporting@aflac.com</t>
  </si>
  <si>
    <t>Frederic Simard</t>
  </si>
  <si>
    <t>Erisha</t>
  </si>
  <si>
    <t>Chaney</t>
  </si>
  <si>
    <t>Compliance Analyst III</t>
  </si>
  <si>
    <t>www.aflacgroupinsurance.com</t>
  </si>
  <si>
    <t>Nadean</t>
  </si>
  <si>
    <t>Director, Corporate Regulatory Compliance</t>
  </si>
  <si>
    <t>ndalton@aflac.com</t>
  </si>
  <si>
    <t>Continental Casualty Company</t>
  </si>
  <si>
    <t>Continental General Insurance Company</t>
  </si>
  <si>
    <t>11001 Lakeline Boulevard</t>
  </si>
  <si>
    <t>Suite 120</t>
  </si>
  <si>
    <t>Ramsey</t>
  </si>
  <si>
    <t>Janet Ward</t>
  </si>
  <si>
    <t>Legal Compliance and Lead Analyst</t>
  </si>
  <si>
    <t>11200 Lakeline Boulevard</t>
  </si>
  <si>
    <t>Kristie</t>
  </si>
  <si>
    <t>Pompa</t>
  </si>
  <si>
    <t>kristie.pompa@cgic.com</t>
  </si>
  <si>
    <t>78717</t>
  </si>
  <si>
    <t>Continental Life Insurance Company of Brentwood TN</t>
  </si>
  <si>
    <t>James W. Waggoner</t>
  </si>
  <si>
    <t>Financial Reporting &amp; Analysis Senior Consultant</t>
  </si>
  <si>
    <t>Continental Western Insurance Company</t>
  </si>
  <si>
    <t>Country Investors Life Assurance Company</t>
  </si>
  <si>
    <t>PO Box 2000</t>
  </si>
  <si>
    <t>BLOOMINGTON</t>
  </si>
  <si>
    <t>MCLEAN</t>
  </si>
  <si>
    <t>Jacobs</t>
  </si>
  <si>
    <t>Miles T. Kilcoin</t>
  </si>
  <si>
    <t>Kostogiannes</t>
  </si>
  <si>
    <t>Manager, LH Financial Reporting</t>
  </si>
  <si>
    <t>chris.kostogiannes@countryfinancial.com</t>
  </si>
  <si>
    <t>1701 North Towanda Avenue</t>
  </si>
  <si>
    <t>Triplett</t>
  </si>
  <si>
    <t>Statistical Reporting Consultant</t>
  </si>
  <si>
    <t>michelle.triplett@countryfinancial.com</t>
  </si>
  <si>
    <t>61702</t>
  </si>
  <si>
    <t>www.countryfinancial.com</t>
  </si>
  <si>
    <t>Josh</t>
  </si>
  <si>
    <t>Majors</t>
  </si>
  <si>
    <t>josh.majors@countryfinancial.com</t>
  </si>
  <si>
    <t>Country Life Insurance Company</t>
  </si>
  <si>
    <t>1701 Towanda Avenue</t>
  </si>
  <si>
    <t>Coventry Health and Life Insurance Company</t>
  </si>
  <si>
    <t>Edward</t>
  </si>
  <si>
    <t>Lee</t>
  </si>
  <si>
    <t>VP and Secretary</t>
  </si>
  <si>
    <t>John Patrick Maroney</t>
  </si>
  <si>
    <t>Corporate Controller</t>
  </si>
  <si>
    <t>Croatian Fraternal Union of America</t>
  </si>
  <si>
    <t>100 Delaney Drive</t>
  </si>
  <si>
    <t>PITTSBURGH</t>
  </si>
  <si>
    <t>Edward W</t>
  </si>
  <si>
    <t>Pazo</t>
  </si>
  <si>
    <t>National President</t>
  </si>
  <si>
    <t>claims@croatianfraternalunion.org</t>
  </si>
  <si>
    <t>Bernadette M Luketich-Sikaras</t>
  </si>
  <si>
    <t>Bernadette M</t>
  </si>
  <si>
    <t>Luketich-Sikaras</t>
  </si>
  <si>
    <t>National Secretary Treasurer</t>
  </si>
  <si>
    <t>www.cfu.org</t>
  </si>
  <si>
    <t>Crum and Forster Insurance Company</t>
  </si>
  <si>
    <t>5 Christopher Way</t>
  </si>
  <si>
    <t>Second Floor</t>
  </si>
  <si>
    <t>EATONTOWN</t>
  </si>
  <si>
    <t>AH.Data.Reporting@cfins.com</t>
  </si>
  <si>
    <t>Babitsky</t>
  </si>
  <si>
    <t>Reporting &amp; Data Call Analyst</t>
  </si>
  <si>
    <t>samuel.babitsky@cfins.com</t>
  </si>
  <si>
    <t>ah.data.reporting@cfins.com</t>
  </si>
  <si>
    <t>CSA Fraternal Life</t>
  </si>
  <si>
    <t>PO Box 249</t>
  </si>
  <si>
    <t>Suite 70</t>
  </si>
  <si>
    <t>LOMBARD</t>
  </si>
  <si>
    <t>Kielczewski</t>
  </si>
  <si>
    <t>johnk@csalife.com</t>
  </si>
  <si>
    <t>Matt Koski</t>
  </si>
  <si>
    <t>Anna</t>
  </si>
  <si>
    <t>Trush</t>
  </si>
  <si>
    <t>Compliance</t>
  </si>
  <si>
    <t>atrush@csalife.com</t>
  </si>
  <si>
    <t>www.csalife.com</t>
  </si>
  <si>
    <t>Nick</t>
  </si>
  <si>
    <t>Kosmas</t>
  </si>
  <si>
    <t>Secretary/Treasurer</t>
  </si>
  <si>
    <t>Nick V Kosmas</t>
  </si>
  <si>
    <t>CSI Life Insurance Company</t>
  </si>
  <si>
    <t>Cumis Insurance Society Inc</t>
  </si>
  <si>
    <t>PO Box 1084</t>
  </si>
  <si>
    <t>5910 Minneral Point Road</t>
  </si>
  <si>
    <t>statereporting@trustage.vom</t>
  </si>
  <si>
    <t>Curative Insurance Company of Illinois</t>
  </si>
  <si>
    <t>953 American Lane</t>
  </si>
  <si>
    <t>SCHAUMBERG</t>
  </si>
  <si>
    <t>Manager Data Integrity</t>
  </si>
  <si>
    <t>jkelley@atlas-fin.com</t>
  </si>
  <si>
    <t>Paul Romano</t>
  </si>
  <si>
    <t>www.atlas-fin.com</t>
  </si>
  <si>
    <t>Romano</t>
  </si>
  <si>
    <t>CFO, VP Finance</t>
  </si>
  <si>
    <t>promano@atlas-fin.com</t>
  </si>
  <si>
    <t>Dakota Truck Underwriters</t>
  </si>
  <si>
    <t>PO Box 89310</t>
  </si>
  <si>
    <t>SIOUX FALLS</t>
  </si>
  <si>
    <t>MINNEHAHA</t>
  </si>
  <si>
    <t>SD</t>
  </si>
  <si>
    <t>Robert J.</t>
  </si>
  <si>
    <t>Hollan</t>
  </si>
  <si>
    <t>SVP, Secretary &amp; General Counsel</t>
  </si>
  <si>
    <t>rob.hollan@rascompanies.com</t>
  </si>
  <si>
    <t>Theodore Brandner</t>
  </si>
  <si>
    <t>christine.johnson@rascompanies.com</t>
  </si>
  <si>
    <t>www.rascompanies.com</t>
  </si>
  <si>
    <t>Dearborn Life Insurance Company</t>
  </si>
  <si>
    <t>701 East 22nd Street</t>
  </si>
  <si>
    <t>Witwer</t>
  </si>
  <si>
    <t>state_filings@mydearborngroup.com</t>
  </si>
  <si>
    <t>Claire Burke</t>
  </si>
  <si>
    <t>Leann</t>
  </si>
  <si>
    <t>Passolano</t>
  </si>
  <si>
    <t>www.mydearborngroup.com</t>
  </si>
  <si>
    <t>Reeves</t>
  </si>
  <si>
    <t>Director, Statutory Financial Operations</t>
  </si>
  <si>
    <t>jennifer_reeves@mydearborngroup.com</t>
  </si>
  <si>
    <t>Delaware American Life Insurance Company</t>
  </si>
  <si>
    <t>18210 Crane Nest Drive</t>
  </si>
  <si>
    <t>TAMPA</t>
  </si>
  <si>
    <t>HILLSBOROUGH</t>
  </si>
  <si>
    <t>Cicone</t>
  </si>
  <si>
    <t>statereporting@metlife.com</t>
  </si>
  <si>
    <t>Shen-chyun Wu</t>
  </si>
  <si>
    <t>www.metlife.com</t>
  </si>
  <si>
    <t>Delta Dental Plan of Minnesota</t>
  </si>
  <si>
    <t>500 Washington Avenue South</t>
  </si>
  <si>
    <t>Suite 2060</t>
  </si>
  <si>
    <t>Rodney</t>
  </si>
  <si>
    <t>ryoung@deltadentalmn.org</t>
  </si>
  <si>
    <t>Carol Houghtby</t>
  </si>
  <si>
    <t>Patterson</t>
  </si>
  <si>
    <t>Delta Dental of Minnesota</t>
  </si>
  <si>
    <t>ppatterson@deltadentalmn.org</t>
  </si>
  <si>
    <t>www.deltadentalmn.org</t>
  </si>
  <si>
    <t>Sharon</t>
  </si>
  <si>
    <t>Zell</t>
  </si>
  <si>
    <t>Senior Director</t>
  </si>
  <si>
    <t>szell@deltadentalmn.org</t>
  </si>
  <si>
    <t>DentaQuest National Insurance Company Inc.</t>
  </si>
  <si>
    <t>96 Worcester Street</t>
  </si>
  <si>
    <t>WELLESLEY HILLS</t>
  </si>
  <si>
    <t>Director of Finance - Reg Rptg &amp; Tax</t>
  </si>
  <si>
    <t>michael.kelly@dentaquest.com</t>
  </si>
  <si>
    <t>Akhil Sharma</t>
  </si>
  <si>
    <t>Kayla</t>
  </si>
  <si>
    <t>Dias</t>
  </si>
  <si>
    <t>Associate Director, Accounting</t>
  </si>
  <si>
    <t>kayla.dias@greatdentalplans.com</t>
  </si>
  <si>
    <t>90 Worcester Street</t>
  </si>
  <si>
    <t>www.dentaquest.com</t>
  </si>
  <si>
    <t>Janelle</t>
  </si>
  <si>
    <t>Randall</t>
  </si>
  <si>
    <t>AVP, Financial Reporting</t>
  </si>
  <si>
    <t>janelle.randall@sunlife.com</t>
  </si>
  <si>
    <t>Dentegra Insurance Company</t>
  </si>
  <si>
    <t>300 Corporate Center Drive</t>
  </si>
  <si>
    <t>Suite 600</t>
  </si>
  <si>
    <t>CAMP HILL</t>
  </si>
  <si>
    <t>CUMBERLAND</t>
  </si>
  <si>
    <t>Chiavarria</t>
  </si>
  <si>
    <t>premiumtax@delta.org</t>
  </si>
  <si>
    <t>Alicia Weber</t>
  </si>
  <si>
    <t>Katrina</t>
  </si>
  <si>
    <t>kyoung@delta.org</t>
  </si>
  <si>
    <t>Diamond State Insurance Company</t>
  </si>
  <si>
    <t>Three Bala Plaza</t>
  </si>
  <si>
    <t>Suite 300E</t>
  </si>
  <si>
    <t>jbrown@gbli.com</t>
  </si>
  <si>
    <t>Brian Riley</t>
  </si>
  <si>
    <t>Global Indemnity Group</t>
  </si>
  <si>
    <t>www.diamondstate.group.com</t>
  </si>
  <si>
    <t>nmarshall@gbli.com</t>
  </si>
  <si>
    <t>Direct General Life Insurance Company</t>
  </si>
  <si>
    <t>1281 Murfreesboro Road</t>
  </si>
  <si>
    <t>Bolar</t>
  </si>
  <si>
    <t>Chief Accounting Officer</t>
  </si>
  <si>
    <t>dgregulatory@ngic.com</t>
  </si>
  <si>
    <t>Michael Hal Weiner</t>
  </si>
  <si>
    <t>Schmitz</t>
  </si>
  <si>
    <t>Statutory Accounting Analyst</t>
  </si>
  <si>
    <t>financestatefilings@ngic.com</t>
  </si>
  <si>
    <t>www.directgeneral.com</t>
  </si>
  <si>
    <t>Misty</t>
  </si>
  <si>
    <t>Park</t>
  </si>
  <si>
    <t>Director of Insurance Accounting</t>
  </si>
  <si>
    <t>EastGUARD Insurance Company</t>
  </si>
  <si>
    <t>Froguel</t>
  </si>
  <si>
    <t>Economy Fire And Casualty Company</t>
  </si>
  <si>
    <t>PO Box 2450, Loc 1415</t>
  </si>
  <si>
    <t>KENT</t>
  </si>
  <si>
    <t>Shannon M.</t>
  </si>
  <si>
    <t>Bowes</t>
  </si>
  <si>
    <t>Huai-An Wang</t>
  </si>
  <si>
    <t>www.farmersinsurance.com</t>
  </si>
  <si>
    <t>Economy Preferred Insurance Company</t>
  </si>
  <si>
    <t>6301 Owensmouth Avenue</t>
  </si>
  <si>
    <t>WOODLAND HILLS</t>
  </si>
  <si>
    <t>LOS ANGELES</t>
  </si>
  <si>
    <t>Chary</t>
  </si>
  <si>
    <t>Sou</t>
  </si>
  <si>
    <t>chary.sou@farmersinsurance.com</t>
  </si>
  <si>
    <t>Michael J. Langford</t>
  </si>
  <si>
    <t>wwwl.farmersinsurance.com</t>
  </si>
  <si>
    <t>Economy Premier Assurance Company</t>
  </si>
  <si>
    <t>Elips Life Insurance Company</t>
  </si>
  <si>
    <t>Philip</t>
  </si>
  <si>
    <t>philip_walker@iptiq.com</t>
  </si>
  <si>
    <t>Bess</t>
  </si>
  <si>
    <t>Scotti</t>
  </si>
  <si>
    <t>bess_scotti@iptiq.com</t>
  </si>
  <si>
    <t>Brendon</t>
  </si>
  <si>
    <t>Martin</t>
  </si>
  <si>
    <t>Head of Carrier Reporting</t>
  </si>
  <si>
    <t>Elixir Insurance Company</t>
  </si>
  <si>
    <t>7835 Freedom Avenue NW</t>
  </si>
  <si>
    <t>NORTH CANTON</t>
  </si>
  <si>
    <t>STARK</t>
  </si>
  <si>
    <t>Khais</t>
  </si>
  <si>
    <t>eicaccounting@elixirsolutions.com</t>
  </si>
  <si>
    <t>Rand Greenblatt</t>
  </si>
  <si>
    <t>Emily</t>
  </si>
  <si>
    <t>Jocham</t>
  </si>
  <si>
    <t>ejocham@elixirsolutions.com</t>
  </si>
  <si>
    <t>www.envisionrxplus</t>
  </si>
  <si>
    <t>Chad</t>
  </si>
  <si>
    <t>Director of Accounting</t>
  </si>
  <si>
    <t>csullivan@elixirsolutions.com</t>
  </si>
  <si>
    <t>EMC National Life</t>
  </si>
  <si>
    <t>PO Box 9202</t>
  </si>
  <si>
    <t>Eric J.</t>
  </si>
  <si>
    <t>Faust</t>
  </si>
  <si>
    <t>efaust@emcnl.com</t>
  </si>
  <si>
    <t>Chris Frazier</t>
  </si>
  <si>
    <t>Struthers</t>
  </si>
  <si>
    <t>AVP, Controller, &amp; Asst. Treasurer</t>
  </si>
  <si>
    <t>sstruthers@emcnl.com</t>
  </si>
  <si>
    <t>www.emcnationallife.com</t>
  </si>
  <si>
    <t>Frazier</t>
  </si>
  <si>
    <t>COO, CFO, &amp; Treasurer</t>
  </si>
  <si>
    <t>cfrazier@emcnl.com</t>
  </si>
  <si>
    <t>Emcasco Insurance Company</t>
  </si>
  <si>
    <t>PO Box 712</t>
  </si>
  <si>
    <t>Laks</t>
  </si>
  <si>
    <t>Krishnamoorthy</t>
  </si>
  <si>
    <t>Vice President - Enterprise Data Management</t>
  </si>
  <si>
    <t>laks.krishnamoorthy@emcins.com</t>
  </si>
  <si>
    <t>Ann Collins</t>
  </si>
  <si>
    <t>Jason</t>
  </si>
  <si>
    <t>Campfield</t>
  </si>
  <si>
    <t>Statistical Analyst I</t>
  </si>
  <si>
    <t>Emasco Insurance Company</t>
  </si>
  <si>
    <t>jason.l.campfield@emcins.com</t>
  </si>
  <si>
    <t>www.emcins.com</t>
  </si>
  <si>
    <t>Meinecke</t>
  </si>
  <si>
    <t>Statistical Compliance Manager</t>
  </si>
  <si>
    <t>michelle.l.meinecke@emcins.com</t>
  </si>
  <si>
    <t>Emphesys Insurance Company</t>
  </si>
  <si>
    <t>PO Box 740036</t>
  </si>
  <si>
    <t>Danlei</t>
  </si>
  <si>
    <t>Financial Reporting Professional II</t>
  </si>
  <si>
    <t>dwang3@humana.com</t>
  </si>
  <si>
    <t>Empire Fire and Marine Insurance Company</t>
  </si>
  <si>
    <t>Employers Reassurance Corporation</t>
  </si>
  <si>
    <t>6100 Sprint Parkway</t>
  </si>
  <si>
    <t>Suite 3400</t>
  </si>
  <si>
    <t>OVERLAND PARK</t>
  </si>
  <si>
    <t>Charlene</t>
  </si>
  <si>
    <t>Buenger</t>
  </si>
  <si>
    <t>charlene.buenger@ge.com</t>
  </si>
  <si>
    <t>William J. Steilen</t>
  </si>
  <si>
    <t>Lui</t>
  </si>
  <si>
    <t>Account Analyst</t>
  </si>
  <si>
    <t>maria.lui@ge.com</t>
  </si>
  <si>
    <t>Empower Annuity Insurance Company</t>
  </si>
  <si>
    <t>ARAPAHOE</t>
  </si>
  <si>
    <t>Mary</t>
  </si>
  <si>
    <t>Werth-Russo</t>
  </si>
  <si>
    <t>Vice President, Financial Reporting</t>
  </si>
  <si>
    <t>mary.werth@prudential.com</t>
  </si>
  <si>
    <t>Kenneth Tanji</t>
  </si>
  <si>
    <t>Maham</t>
  </si>
  <si>
    <t>Leghari</t>
  </si>
  <si>
    <t>Financial Reporting Specialist</t>
  </si>
  <si>
    <t>Prudential Insurance Company of America</t>
  </si>
  <si>
    <t>efm.stat.compliance@prudential.com</t>
  </si>
  <si>
    <t>751 Broad Street</t>
  </si>
  <si>
    <t>6th Floor</t>
  </si>
  <si>
    <t>NEWARK</t>
  </si>
  <si>
    <t>ESSEX</t>
  </si>
  <si>
    <t>www.prudential.com</t>
  </si>
  <si>
    <t>Mohamed</t>
  </si>
  <si>
    <t>Abdelkarim</t>
  </si>
  <si>
    <t>mohamed.abdelkarim@prudential.com</t>
  </si>
  <si>
    <t>Empower Annuity Insurance Company of America</t>
  </si>
  <si>
    <t>Sr. Manager, Corp Acctg &amp; Reporting</t>
  </si>
  <si>
    <t>cyndi.tiefel@empower.com</t>
  </si>
  <si>
    <t>Offer</t>
  </si>
  <si>
    <t>Director Corporate Accounting</t>
  </si>
  <si>
    <t>dan.offer@empower.com</t>
  </si>
  <si>
    <t>Endurance Assurance Corporation</t>
  </si>
  <si>
    <t>4 Manhattanville Road</t>
  </si>
  <si>
    <t>PURCHASE</t>
  </si>
  <si>
    <t>Sparro</t>
  </si>
  <si>
    <t>fmarsala@sompo-intl.com</t>
  </si>
  <si>
    <t>Entela Hana</t>
  </si>
  <si>
    <t>Fran</t>
  </si>
  <si>
    <t>Marsala</t>
  </si>
  <si>
    <t>VP, Compliance</t>
  </si>
  <si>
    <t>Nussbaum</t>
  </si>
  <si>
    <t>EVP, Chief Compliance Officer</t>
  </si>
  <si>
    <t>dnussbaum@sompo-intl.com</t>
  </si>
  <si>
    <t>Endurance Risk Solutions Assurance Co.</t>
  </si>
  <si>
    <t>VP, Compliance Manager</t>
  </si>
  <si>
    <t>Entrada Life Insurance Company</t>
  </si>
  <si>
    <t>Zonca</t>
  </si>
  <si>
    <t>steve.zonca@langhornere.com</t>
  </si>
  <si>
    <t>www.langhornere.com</t>
  </si>
  <si>
    <t>Colleen</t>
  </si>
  <si>
    <t>Hartman</t>
  </si>
  <si>
    <t>Director, Regulatory Reporting</t>
  </si>
  <si>
    <t>chartmann@rgare.com</t>
  </si>
  <si>
    <t>EPIC Life Insurance Company</t>
  </si>
  <si>
    <t>1717 West Broadway</t>
  </si>
  <si>
    <t>Baird</t>
  </si>
  <si>
    <t>Executive Vice President</t>
  </si>
  <si>
    <t>jim.baird@wpsic.com</t>
  </si>
  <si>
    <t>Vicki Bernards</t>
  </si>
  <si>
    <t>Fredrickson</t>
  </si>
  <si>
    <t>Actuarial Analyst 2</t>
  </si>
  <si>
    <t>kyle.fredrickson@wpsic.com</t>
  </si>
  <si>
    <t>Jen</t>
  </si>
  <si>
    <t>Rust Anderson</t>
  </si>
  <si>
    <t>Managing Reg Compliance Attorney, Legal Dept</t>
  </si>
  <si>
    <t>regfilings@wpsic.com</t>
  </si>
  <si>
    <t>53713</t>
  </si>
  <si>
    <t>www.epiclife.com</t>
  </si>
  <si>
    <t>Stock</t>
  </si>
  <si>
    <t>jamie.stock@wpsic.com</t>
  </si>
  <si>
    <t>Equitable Financial Life and Annuity Company</t>
  </si>
  <si>
    <t>8501 IBM Drive</t>
  </si>
  <si>
    <t>Suite 150</t>
  </si>
  <si>
    <t>Gismondi</t>
  </si>
  <si>
    <t>controllers@axa.us.com</t>
  </si>
  <si>
    <t>Anders Malmstrom</t>
  </si>
  <si>
    <t>Laurrine</t>
  </si>
  <si>
    <t>Manager Financial Reporting</t>
  </si>
  <si>
    <t>controllers@equitable.com</t>
  </si>
  <si>
    <t>525 Washington Boulevard</t>
  </si>
  <si>
    <t>Floor 29</t>
  </si>
  <si>
    <t>Paola</t>
  </si>
  <si>
    <t>Mirabal</t>
  </si>
  <si>
    <t>Lead Manager</t>
  </si>
  <si>
    <t>paola.pimentel@equitable.com</t>
  </si>
  <si>
    <t>35th Floor</t>
  </si>
  <si>
    <t>07310</t>
  </si>
  <si>
    <t>www.axa.com</t>
  </si>
  <si>
    <t>Neil</t>
  </si>
  <si>
    <t>Guerriero</t>
  </si>
  <si>
    <t>Equitable Financial Life Insurance Company</t>
  </si>
  <si>
    <t>1345 Avenue of the Americas</t>
  </si>
  <si>
    <t>Signatory Officer</t>
  </si>
  <si>
    <t>www.axa-equitable.com</t>
  </si>
  <si>
    <t>Equitable Financial Life Insurance Company of America</t>
  </si>
  <si>
    <t>Floor 35</t>
  </si>
  <si>
    <t>Erie Family Life Insurance Company</t>
  </si>
  <si>
    <t>100 Erie Insurance Place</t>
  </si>
  <si>
    <t>ERIE</t>
  </si>
  <si>
    <t>NeCastro</t>
  </si>
  <si>
    <t>President &amp; Chief Executive Officer</t>
  </si>
  <si>
    <t>tim.necastro_ceo@erieinsurance.com</t>
  </si>
  <si>
    <t>Gregory Gutting</t>
  </si>
  <si>
    <t>Life Compliance and Operations Analyst</t>
  </si>
  <si>
    <t>Christina.sims@erieinsurance.com</t>
  </si>
  <si>
    <t>www.erieinsurance.com</t>
  </si>
  <si>
    <t>Derek</t>
  </si>
  <si>
    <t>Holmes</t>
  </si>
  <si>
    <t>Product Manager</t>
  </si>
  <si>
    <t>Derek.holmes@erieinsurance.com</t>
  </si>
  <si>
    <t>Everence Association, Inc.</t>
  </si>
  <si>
    <t>1110 North Main Street</t>
  </si>
  <si>
    <t>GOSHEN</t>
  </si>
  <si>
    <t>ELKHART</t>
  </si>
  <si>
    <t>Ken</t>
  </si>
  <si>
    <t>Hochstetler</t>
  </si>
  <si>
    <t>ken.hochstetler@everence.com</t>
  </si>
  <si>
    <t>Fredrick Gingerich</t>
  </si>
  <si>
    <t>Teresa</t>
  </si>
  <si>
    <t>Contract Analyst</t>
  </si>
  <si>
    <t>teresa.martin@everence.com</t>
  </si>
  <si>
    <t>www.everence.com</t>
  </si>
  <si>
    <t>Brian</t>
  </si>
  <si>
    <t>Kubicki</t>
  </si>
  <si>
    <t>Generl Counsel</t>
  </si>
  <si>
    <t>brian.kubicki@everence.com</t>
  </si>
  <si>
    <t>Everest Denali Insurance Company</t>
  </si>
  <si>
    <t>100 Everest Way</t>
  </si>
  <si>
    <t>SOMERSET</t>
  </si>
  <si>
    <t>Juan</t>
  </si>
  <si>
    <t>Andrade</t>
  </si>
  <si>
    <t>juan_andrade@everestre.com</t>
  </si>
  <si>
    <t>Mark Kaciancic</t>
  </si>
  <si>
    <t>Albretsen</t>
  </si>
  <si>
    <t>Senior Statistical Analyst</t>
  </si>
  <si>
    <t>Everest Premier Insurance Company</t>
  </si>
  <si>
    <t>stephanie.albretsen@everestglobal.com</t>
  </si>
  <si>
    <t>www.everstre.com</t>
  </si>
  <si>
    <t>Doyle</t>
  </si>
  <si>
    <t>Director Statistical Reporting</t>
  </si>
  <si>
    <t>stephen.doyle@everestre.com</t>
  </si>
  <si>
    <t>Mark Kociancic</t>
  </si>
  <si>
    <t>www.everestre.com</t>
  </si>
  <si>
    <t>Everest Reinsurance Company</t>
  </si>
  <si>
    <t>juan.andrade@everestre.com</t>
  </si>
  <si>
    <t>Paul Christoff</t>
  </si>
  <si>
    <t>Evergreen National Indemnity Company</t>
  </si>
  <si>
    <t>6150 Oak Tree Boulevard</t>
  </si>
  <si>
    <t>Suite 440</t>
  </si>
  <si>
    <t>INDEPENDENCE</t>
  </si>
  <si>
    <t>Tucker</t>
  </si>
  <si>
    <t>regulatory@evergreen-national.com</t>
  </si>
  <si>
    <t>David Canzone</t>
  </si>
  <si>
    <t>Laurel</t>
  </si>
  <si>
    <t>Ullman-Bockert</t>
  </si>
  <si>
    <t>Manager of Regulatory Affairs</t>
  </si>
  <si>
    <t>Wan</t>
  </si>
  <si>
    <t>Collier</t>
  </si>
  <si>
    <t>General Counsel</t>
  </si>
  <si>
    <t>wcollier@evergreen-national.com</t>
  </si>
  <si>
    <t>Everlake Life Insurance Company</t>
  </si>
  <si>
    <t>Suite 303</t>
  </si>
  <si>
    <t>Alma</t>
  </si>
  <si>
    <t>Lopez</t>
  </si>
  <si>
    <t>Accounting Director</t>
  </si>
  <si>
    <t>alma.lopez@everlakelife.com</t>
  </si>
  <si>
    <t>Aniket</t>
  </si>
  <si>
    <t>Raje</t>
  </si>
  <si>
    <t>Finance &amp; Accounting</t>
  </si>
  <si>
    <t>aniket.raje@everlakelife.com</t>
  </si>
  <si>
    <t>www.everlakelife.com</t>
  </si>
  <si>
    <t>Executive Risk Indemnity Inc</t>
  </si>
  <si>
    <t>Philip Bancroft</t>
  </si>
  <si>
    <t>Fair American Insurance and Reinsurance Company</t>
  </si>
  <si>
    <t>165 Broadway 16th FL</t>
  </si>
  <si>
    <t>One Liberty Plaza</t>
  </si>
  <si>
    <t>Amy</t>
  </si>
  <si>
    <t>Cinquegrana</t>
  </si>
  <si>
    <t>VP &amp; CCO</t>
  </si>
  <si>
    <t>statereg@transre.com</t>
  </si>
  <si>
    <t>Matthew D. Mahoney</t>
  </si>
  <si>
    <t>Sintia</t>
  </si>
  <si>
    <t>Chowdhury</t>
  </si>
  <si>
    <t>Regulatory Compliance</t>
  </si>
  <si>
    <t>www.transre.com</t>
  </si>
  <si>
    <t>Falls Lake National Insurance Company</t>
  </si>
  <si>
    <t>6131 Falls of Nuese Road</t>
  </si>
  <si>
    <t>Suite 306</t>
  </si>
  <si>
    <t>Sells</t>
  </si>
  <si>
    <t>accounting@fallslakeins.com</t>
  </si>
  <si>
    <t>Michael E. Crow</t>
  </si>
  <si>
    <t>Bauserman</t>
  </si>
  <si>
    <t>Falls Lake National Insurance Company - 6641 W Broad St, Richmond, VA 23230</t>
  </si>
  <si>
    <t>PO Box 97488</t>
  </si>
  <si>
    <t>www.fallslakeins.com</t>
  </si>
  <si>
    <t>Family Heritage Life Insurance Company of America</t>
  </si>
  <si>
    <t>Jame E. "Bo"</t>
  </si>
  <si>
    <t>McPartland</t>
  </si>
  <si>
    <t>jemcpartland@globe.life</t>
  </si>
  <si>
    <t>M. Shane Harris</t>
  </si>
  <si>
    <t>Wicktora</t>
  </si>
  <si>
    <t>zz_compliance@globe.life</t>
  </si>
  <si>
    <t>6001 East Royalton Road</t>
  </si>
  <si>
    <t>44147</t>
  </si>
  <si>
    <t>www.globelifefamilyheritage.com</t>
  </si>
  <si>
    <t>Family Life Insurance Company</t>
  </si>
  <si>
    <t>10777 Northwest Freeway</t>
  </si>
  <si>
    <t>Tyler</t>
  </si>
  <si>
    <t>tylerharris@manhattanlife.com</t>
  </si>
  <si>
    <t>Kent Lamb</t>
  </si>
  <si>
    <t>Genetha</t>
  </si>
  <si>
    <t>Roberson</t>
  </si>
  <si>
    <t>genetharoberson@manhattanlife.com</t>
  </si>
  <si>
    <t>www.manhattanlife.com</t>
  </si>
  <si>
    <t>Boudreaux</t>
  </si>
  <si>
    <t>compliancedept@manhattanlife.com</t>
  </si>
  <si>
    <t>Farm Bureau Life Insurance Company</t>
  </si>
  <si>
    <t xml:space="preserve">5400 University Avenue </t>
  </si>
  <si>
    <t xml:space="preserve">WEST DES MOINES </t>
  </si>
  <si>
    <t>Pitcher</t>
  </si>
  <si>
    <t>dan.pitcher@fbfs.com</t>
  </si>
  <si>
    <t>Donald J. Seibel</t>
  </si>
  <si>
    <t>Alexis</t>
  </si>
  <si>
    <t>Buckingham</t>
  </si>
  <si>
    <t>alexis.buckingham@fbfs.com</t>
  </si>
  <si>
    <t>www.fbfs.com</t>
  </si>
  <si>
    <t>Webb</t>
  </si>
  <si>
    <t>Life Accounting - Manager</t>
  </si>
  <si>
    <t>andrew.webb@fbfs.com</t>
  </si>
  <si>
    <t>Farm Bureau Property &amp; Casualty Insurance Company</t>
  </si>
  <si>
    <t>5400 University Avenue</t>
  </si>
  <si>
    <t>Daniel D</t>
  </si>
  <si>
    <t>connie.dresen@fblfinancial.com</t>
  </si>
  <si>
    <t>Donahue</t>
  </si>
  <si>
    <t>melissa.donahue@fbfs.com</t>
  </si>
  <si>
    <t>Merkley</t>
  </si>
  <si>
    <t>lori.merkley@fblfinancial.com</t>
  </si>
  <si>
    <t>Farmers Alliance Mutual Insurance Company</t>
  </si>
  <si>
    <t>PO Box 1401</t>
  </si>
  <si>
    <t>MCPHERSON</t>
  </si>
  <si>
    <t xml:space="preserve"> Brian D</t>
  </si>
  <si>
    <t>Lopata</t>
  </si>
  <si>
    <t>brian-lopata@fami.com</t>
  </si>
  <si>
    <t>Aaron Valentine</t>
  </si>
  <si>
    <t>Nelson</t>
  </si>
  <si>
    <t>todd-nelson@fami.com</t>
  </si>
  <si>
    <t>1122 North Main</t>
  </si>
  <si>
    <t>www.fami.com</t>
  </si>
  <si>
    <t>Schafer</t>
  </si>
  <si>
    <t>VP Product &amp; Compliance</t>
  </si>
  <si>
    <t>tonya-schafer@fami.com</t>
  </si>
  <si>
    <t>Farmers Insurance Exchange</t>
  </si>
  <si>
    <t>PO Box 4402</t>
  </si>
  <si>
    <t>Farmers Mutual Hail Insurance Company of Iowa</t>
  </si>
  <si>
    <t>6785 Westown Parkway</t>
  </si>
  <si>
    <t>Shannon</t>
  </si>
  <si>
    <t>Rutledge</t>
  </si>
  <si>
    <t>fmhfilings@fmh.com</t>
  </si>
  <si>
    <t>Darin L. Roggenburg</t>
  </si>
  <si>
    <t>Kynion</t>
  </si>
  <si>
    <t>Legal Operations Specialist</t>
  </si>
  <si>
    <t>Darin L.</t>
  </si>
  <si>
    <t>Roggenburg</t>
  </si>
  <si>
    <t>CFO &amp; Treasurer</t>
  </si>
  <si>
    <t>Darin@FMH.com</t>
  </si>
  <si>
    <t>50266</t>
  </si>
  <si>
    <t>www.fmh.com</t>
  </si>
  <si>
    <t>darin@fmh.com</t>
  </si>
  <si>
    <t>Farmers New World Life Insurance Company</t>
  </si>
  <si>
    <t>3120 139th Avenue SE</t>
  </si>
  <si>
    <t>BELLEVUE</t>
  </si>
  <si>
    <t>KING</t>
  </si>
  <si>
    <t>WA</t>
  </si>
  <si>
    <t>Lust</t>
  </si>
  <si>
    <t>tax.regulation@farmersinsurance.com</t>
  </si>
  <si>
    <t>Brian Keetch</t>
  </si>
  <si>
    <t>Douglas</t>
  </si>
  <si>
    <t>Sheedy</t>
  </si>
  <si>
    <t>www.farmsers.com</t>
  </si>
  <si>
    <t>Farmers Property and Casualty Insurance Company</t>
  </si>
  <si>
    <t>Farmington Casualty Company</t>
  </si>
  <si>
    <t>Federal Insurance Company</t>
  </si>
  <si>
    <t>202A Hall's Mill Road</t>
  </si>
  <si>
    <t>Chubb Insurance</t>
  </si>
  <si>
    <t>AVP No American Ops Stat &amp; Reg Rptg</t>
  </si>
  <si>
    <t>Federal Life Insurance Company</t>
  </si>
  <si>
    <t>3750 West Deerfield Road</t>
  </si>
  <si>
    <t>RIVERWOODS</t>
  </si>
  <si>
    <t>LAKE</t>
  </si>
  <si>
    <t>Kenneth T.</t>
  </si>
  <si>
    <t>Wallach</t>
  </si>
  <si>
    <t>Administrative Officer</t>
  </si>
  <si>
    <t>kwallach@federallife.com</t>
  </si>
  <si>
    <t>Anders Raaum</t>
  </si>
  <si>
    <t>www.federallife.com</t>
  </si>
  <si>
    <t>William S.</t>
  </si>
  <si>
    <t>Austin</t>
  </si>
  <si>
    <t>President &amp; Chief Operating Officer</t>
  </si>
  <si>
    <t>waustin@federallife</t>
  </si>
  <si>
    <t>Federated Life Insurance Company</t>
  </si>
  <si>
    <t>121 East Park Square</t>
  </si>
  <si>
    <t>OWATONNA</t>
  </si>
  <si>
    <t>STEELE</t>
  </si>
  <si>
    <t>Nicholas</t>
  </si>
  <si>
    <t>Lower</t>
  </si>
  <si>
    <t>Michael N Keller</t>
  </si>
  <si>
    <t>Paape</t>
  </si>
  <si>
    <t>doimail@fedins.com</t>
  </si>
  <si>
    <t>Scott D.</t>
  </si>
  <si>
    <t>Haglund, FSA, MAAA</t>
  </si>
  <si>
    <t>Vice President - Director of Actuarial Svcs-Life</t>
  </si>
  <si>
    <t>sdhaglund@fedins.com</t>
  </si>
  <si>
    <t>55060</t>
  </si>
  <si>
    <t>Lori M</t>
  </si>
  <si>
    <t>Weisenburger</t>
  </si>
  <si>
    <t>Vice President - Director of Compliance</t>
  </si>
  <si>
    <t>www.federatedinsurance.com</t>
  </si>
  <si>
    <t>lmweisenburger@fedins.com</t>
  </si>
  <si>
    <t>Federated Mutual Insurance Company</t>
  </si>
  <si>
    <t>Michael N. Keller</t>
  </si>
  <si>
    <t>Andrew R.</t>
  </si>
  <si>
    <t>Tackmann, FSA, MAAA</t>
  </si>
  <si>
    <t>artackmann@fedins.com</t>
  </si>
  <si>
    <t>Federated Reserve Insurance Company</t>
  </si>
  <si>
    <t>Federated Rural Electric Insurance Exchange</t>
  </si>
  <si>
    <t>PO Box 15147</t>
  </si>
  <si>
    <t>LENEXA</t>
  </si>
  <si>
    <t>Phil</t>
  </si>
  <si>
    <t>Irwin</t>
  </si>
  <si>
    <t>Shelly Harvey</t>
  </si>
  <si>
    <t>Regina</t>
  </si>
  <si>
    <t>Polok</t>
  </si>
  <si>
    <t>rpolok@federatedrural.com</t>
  </si>
  <si>
    <t>www.federatedrural.com</t>
  </si>
  <si>
    <t>Novascone</t>
  </si>
  <si>
    <t>mpn@federatedrural.com</t>
  </si>
  <si>
    <t>Federated Service Insurance Company</t>
  </si>
  <si>
    <t>Fidelity &amp; Guaranty Life Insurance Company</t>
  </si>
  <si>
    <t>801 Grand Avenue</t>
  </si>
  <si>
    <t>Suite 2600</t>
  </si>
  <si>
    <t>Christopher O</t>
  </si>
  <si>
    <t>Blunt</t>
  </si>
  <si>
    <t>John Fleurant</t>
  </si>
  <si>
    <t>Warrick</t>
  </si>
  <si>
    <t>Sr. Financial Reporting Accountant</t>
  </si>
  <si>
    <t>fglife.statementrequests@fglife.com</t>
  </si>
  <si>
    <t>Joann</t>
  </si>
  <si>
    <t>Fidelity and Deposit Company of Maryland</t>
  </si>
  <si>
    <t>Fidelity And Guaranty Insurance Underwriters, Inc.</t>
  </si>
  <si>
    <t>385 Washington Street</t>
  </si>
  <si>
    <t>ST. PAUL</t>
  </si>
  <si>
    <t>Fidelity Investments Life Insurance Company</t>
  </si>
  <si>
    <t>900 Salem Street</t>
  </si>
  <si>
    <t>OT1W2 Mail Zone</t>
  </si>
  <si>
    <t>SMITHFIELD</t>
  </si>
  <si>
    <t>PROVIDENCE</t>
  </si>
  <si>
    <t>Miles</t>
  </si>
  <si>
    <t>Mei</t>
  </si>
  <si>
    <t>miles.mei@fmr.com</t>
  </si>
  <si>
    <t>David Golino</t>
  </si>
  <si>
    <t>Esvelto</t>
  </si>
  <si>
    <t>Hilaire</t>
  </si>
  <si>
    <t>General Accounting Supervisor</t>
  </si>
  <si>
    <t>esvelto.hilaire@fmr.com</t>
  </si>
  <si>
    <t>www.fidelity.com</t>
  </si>
  <si>
    <t>Fidelity Life Association</t>
  </si>
  <si>
    <t>1350 East Touhy Avenue</t>
  </si>
  <si>
    <t>Suite 205W</t>
  </si>
  <si>
    <t>DES PLAINES</t>
  </si>
  <si>
    <t>Harkensee</t>
  </si>
  <si>
    <t>flastatefile@fidelitylife.com</t>
  </si>
  <si>
    <t>Chris Kim</t>
  </si>
  <si>
    <t>Compliance &amp; Litigation Manager</t>
  </si>
  <si>
    <t>jessica.smith@fidelitylife.com</t>
  </si>
  <si>
    <t>1350 EAST Touhy Avenue</t>
  </si>
  <si>
    <t>Buchanan</t>
  </si>
  <si>
    <t>john.buchanan@fidelitylife.com</t>
  </si>
  <si>
    <t>Fidelity Security Life Insurance Company</t>
  </si>
  <si>
    <t>3130 Broadway</t>
  </si>
  <si>
    <t>plindquist@fslins.com</t>
  </si>
  <si>
    <t>Peter Lindquist</t>
  </si>
  <si>
    <t>Trey</t>
  </si>
  <si>
    <t>tjoy@fslins.com</t>
  </si>
  <si>
    <t>www.fslins.com</t>
  </si>
  <si>
    <t>mawebb@fslins.com</t>
  </si>
  <si>
    <t>Firemans Fund Insurance Company</t>
  </si>
  <si>
    <t>First Allmerica Financial Life Insurance Company</t>
  </si>
  <si>
    <t>www,.globalatlantic.com</t>
  </si>
  <si>
    <t>First Care, Inc.</t>
  </si>
  <si>
    <t>10455 Mill Run Circle</t>
  </si>
  <si>
    <t>Kathryn</t>
  </si>
  <si>
    <t>Winward</t>
  </si>
  <si>
    <t>Director of Financial Accounting and Systems</t>
  </si>
  <si>
    <t>kathryn.winward@carefirst.com</t>
  </si>
  <si>
    <t>First Catholic Slovak Ladies Association of The United States Of America</t>
  </si>
  <si>
    <t>24950 Chagrin Boulevard</t>
  </si>
  <si>
    <t>BEACHWOOD</t>
  </si>
  <si>
    <t>Visocan</t>
  </si>
  <si>
    <t>Compliance Officer</t>
  </si>
  <si>
    <t>karen@fcsla.com</t>
  </si>
  <si>
    <t>Kimberely</t>
  </si>
  <si>
    <t>Graham</t>
  </si>
  <si>
    <t>National Secretary, COO</t>
  </si>
  <si>
    <t>kimberlyg@fcsla.com</t>
  </si>
  <si>
    <t>First Catholic Slovak Union of The United States of America and Canada</t>
  </si>
  <si>
    <t>6611 Rockside Road</t>
  </si>
  <si>
    <t>Arendt</t>
  </si>
  <si>
    <t>karendt@fcsu.com</t>
  </si>
  <si>
    <t>Adriana</t>
  </si>
  <si>
    <t>Scally</t>
  </si>
  <si>
    <t>Executive Assistant</t>
  </si>
  <si>
    <t>First Catholic Slovak Union of the United States of America and Canada</t>
  </si>
  <si>
    <t>adrianas@fcsu.com</t>
  </si>
  <si>
    <t>www.fcsu.com</t>
  </si>
  <si>
    <t>Executive Secretary</t>
  </si>
  <si>
    <t>kcollins@fcsu.com</t>
  </si>
  <si>
    <t>First Financial Insurance Company</t>
  </si>
  <si>
    <t>6320 Quadrangle Drive</t>
  </si>
  <si>
    <t>CHAPEL HILL</t>
  </si>
  <si>
    <t>Hawk</t>
  </si>
  <si>
    <t>Angela Hawk</t>
  </si>
  <si>
    <t>afhawk@ifgcompanies.com</t>
  </si>
  <si>
    <t>Robert D. Linton</t>
  </si>
  <si>
    <t>Statistical Analyst</t>
  </si>
  <si>
    <t>Berkhead</t>
  </si>
  <si>
    <t>Director of Treasury</t>
  </si>
  <si>
    <t>dtberkhead@ifgcompanies.com</t>
  </si>
  <si>
    <t>First Health Life &amp; Health Insurance Company</t>
  </si>
  <si>
    <t>Attn: Stat Compliance P.O. Box 818048</t>
  </si>
  <si>
    <t>Ciano</t>
  </si>
  <si>
    <t>John P. Maroney</t>
  </si>
  <si>
    <t>Jenny</t>
  </si>
  <si>
    <t>Tangutur</t>
  </si>
  <si>
    <t>Senior Manager FP&amp;A, Statutory Reporting</t>
  </si>
  <si>
    <t>First Health Life and Health Insurance Company</t>
  </si>
  <si>
    <t>Keller</t>
  </si>
  <si>
    <t>Executive Director</t>
  </si>
  <si>
    <t>First Liberty Insurance Corporation</t>
  </si>
  <si>
    <t>First Penn-Pacific Life Insurance Company</t>
  </si>
  <si>
    <t>100 North Greene Street</t>
  </si>
  <si>
    <t>GREENSBORO</t>
  </si>
  <si>
    <t>GUILFORD</t>
  </si>
  <si>
    <t>Ellen G.</t>
  </si>
  <si>
    <t>ellen.cooper@lfg.com</t>
  </si>
  <si>
    <t>Christopher M. Neczypor</t>
  </si>
  <si>
    <t>Sheila</t>
  </si>
  <si>
    <t>Accounting Specialist</t>
  </si>
  <si>
    <t>Lincoln Financial Group</t>
  </si>
  <si>
    <t>sheila.martin@lfg.com</t>
  </si>
  <si>
    <t>www.lfg.com</t>
  </si>
  <si>
    <t>tammy.kennedy@lfg.com</t>
  </si>
  <si>
    <t>Fletcher Reinsurance Company</t>
  </si>
  <si>
    <t>Foremost Insurance Company</t>
  </si>
  <si>
    <t>Michael J</t>
  </si>
  <si>
    <t>Cok</t>
  </si>
  <si>
    <t>President Of Foremost</t>
  </si>
  <si>
    <t>compliance@foremost.com</t>
  </si>
  <si>
    <t>www.foremost.com</t>
  </si>
  <si>
    <t>Forethought Life Insurance Company</t>
  </si>
  <si>
    <t>10 West Market Street</t>
  </si>
  <si>
    <t>Suite 2300</t>
  </si>
  <si>
    <t>Fortitude Life Insurance &amp; Annuity Company</t>
  </si>
  <si>
    <t>10 Exchange Place</t>
  </si>
  <si>
    <t>Conselola</t>
  </si>
  <si>
    <t>AVP, Regulatory Filings</t>
  </si>
  <si>
    <t>regulatory.request@fortitude-re.com</t>
  </si>
  <si>
    <t>Kai Christian Talarek</t>
  </si>
  <si>
    <t>Melisha</t>
  </si>
  <si>
    <t>Arnett</t>
  </si>
  <si>
    <t>Senior Associate Regulatory Filings</t>
  </si>
  <si>
    <t>Melisha.Arnett@fortitude-re.com</t>
  </si>
  <si>
    <t>310 Seven Springs Way</t>
  </si>
  <si>
    <t>BRENTWOOD</t>
  </si>
  <si>
    <t>Www.Fortitude-Re.Com</t>
  </si>
  <si>
    <t>conselola.brown@fortitude-re.com</t>
  </si>
  <si>
    <t>Freedom Life Insurance Company of America</t>
  </si>
  <si>
    <t>300 Burnett Street</t>
  </si>
  <si>
    <t>Troy Alan</t>
  </si>
  <si>
    <t>McQuagge</t>
  </si>
  <si>
    <t>Jeremy Michael Schoettle</t>
  </si>
  <si>
    <t>Hannah</t>
  </si>
  <si>
    <t>Santiago</t>
  </si>
  <si>
    <t>Accounting Consultant</t>
  </si>
  <si>
    <t>flica_naic62324@uhc.com</t>
  </si>
  <si>
    <t>9800 Health Care Lane MN006-W500</t>
  </si>
  <si>
    <t>www.freedomlife.net</t>
  </si>
  <si>
    <t>Duschane</t>
  </si>
  <si>
    <t>Fresenius Health Plans Insurance Company</t>
  </si>
  <si>
    <t>3711 South Mopac Expressway</t>
  </si>
  <si>
    <t>Building Two, Suite 300</t>
  </si>
  <si>
    <t>Dickison</t>
  </si>
  <si>
    <t>scott.dickison@fmc-na.com</t>
  </si>
  <si>
    <t>Elva</t>
  </si>
  <si>
    <t>Padilla</t>
  </si>
  <si>
    <t>elva.padilla@fmc-na.com</t>
  </si>
  <si>
    <t>Tanton</t>
  </si>
  <si>
    <t>kim.tanton@fmc-na.com</t>
  </si>
  <si>
    <t>78746</t>
  </si>
  <si>
    <t>Garden State Life Insurance Company</t>
  </si>
  <si>
    <t>GBU Financial Life</t>
  </si>
  <si>
    <t>4254 Saw Mill Run Boulevard</t>
  </si>
  <si>
    <t>ALLEGHENY</t>
  </si>
  <si>
    <t>Hunt</t>
  </si>
  <si>
    <t>compliance@gbu.org</t>
  </si>
  <si>
    <t>Victoria</t>
  </si>
  <si>
    <t>Windham</t>
  </si>
  <si>
    <t>Senior Compliance Specialist</t>
  </si>
  <si>
    <t>www.gbu.org</t>
  </si>
  <si>
    <t>Antoinette</t>
  </si>
  <si>
    <t>Blair</t>
  </si>
  <si>
    <t>AVP Head of Compliance and Human Resources</t>
  </si>
  <si>
    <t>antoinette.blair@gbu.org</t>
  </si>
  <si>
    <t>GCU</t>
  </si>
  <si>
    <t>5400 Tuscarawas Road</t>
  </si>
  <si>
    <t>BEAVER</t>
  </si>
  <si>
    <t>George</t>
  </si>
  <si>
    <t>Juba</t>
  </si>
  <si>
    <t>gjuba@gcuusa.com</t>
  </si>
  <si>
    <t>Timothy Demetres</t>
  </si>
  <si>
    <t>Smilek</t>
  </si>
  <si>
    <t>ssmilek@gcuusa.com</t>
  </si>
  <si>
    <t>www.gcuusa.com</t>
  </si>
  <si>
    <t>Demetres</t>
  </si>
  <si>
    <t>tdemetres@gcuusa.com</t>
  </si>
  <si>
    <t>Geico General Insurance Company</t>
  </si>
  <si>
    <t>One Geico Plaza</t>
  </si>
  <si>
    <t>WASHINGTON</t>
  </si>
  <si>
    <t>DC</t>
  </si>
  <si>
    <t>Maren</t>
  </si>
  <si>
    <t>Kench</t>
  </si>
  <si>
    <t>mkench@geico.com</t>
  </si>
  <si>
    <t>Hollis</t>
  </si>
  <si>
    <t>holliswhite@geico.com</t>
  </si>
  <si>
    <t>General Casualty Company Of Wisconsin</t>
  </si>
  <si>
    <t>One QBE Way</t>
  </si>
  <si>
    <t>SUN PRAIRIE</t>
  </si>
  <si>
    <t>Charles Ernie</t>
  </si>
  <si>
    <t>Nieva</t>
  </si>
  <si>
    <t>Finance Services Analyst</t>
  </si>
  <si>
    <t>QBE Insurance Corporation</t>
  </si>
  <si>
    <t>charles.nieva@us.qbe.com</t>
  </si>
  <si>
    <t>AVP, Transactions Manager</t>
  </si>
  <si>
    <t>statistical.reporting@us.qbe.com</t>
  </si>
  <si>
    <t>General Casualty Insurance Company</t>
  </si>
  <si>
    <t>General Re Life Corporation</t>
  </si>
  <si>
    <t>120 Long Ridge Road</t>
  </si>
  <si>
    <t>Harindra</t>
  </si>
  <si>
    <t>Chandrasena</t>
  </si>
  <si>
    <t>harindra.chandrasena@genre.com</t>
  </si>
  <si>
    <t>Edward Nosenzo</t>
  </si>
  <si>
    <t>Casarella</t>
  </si>
  <si>
    <t>Licensing Coordinator</t>
  </si>
  <si>
    <t>pcasarel@genre.com</t>
  </si>
  <si>
    <t>General Re LifeCorporation</t>
  </si>
  <si>
    <t>kmorgan@genre.com</t>
  </si>
  <si>
    <t>06902</t>
  </si>
  <si>
    <t>Christopher R.</t>
  </si>
  <si>
    <t>Bello</t>
  </si>
  <si>
    <t>VP, Senior Counsel &amp; Secretary</t>
  </si>
  <si>
    <t>cbello@genre.com</t>
  </si>
  <si>
    <t>www.genre.com</t>
  </si>
  <si>
    <t>General Security National Insurance Company</t>
  </si>
  <si>
    <t>28 Liberty Street</t>
  </si>
  <si>
    <t>Suite 5400</t>
  </si>
  <si>
    <t>Berg</t>
  </si>
  <si>
    <t>nberg@scor.com</t>
  </si>
  <si>
    <t>Clement Demetz</t>
  </si>
  <si>
    <t>Linares</t>
  </si>
  <si>
    <t>AVP, Business Compliance Lead</t>
  </si>
  <si>
    <t>mlinares@scor.com</t>
  </si>
  <si>
    <t>www.scor.com</t>
  </si>
  <si>
    <t>JoDeen</t>
  </si>
  <si>
    <t>Urban</t>
  </si>
  <si>
    <t>VP, Business Compliance Coordinator</t>
  </si>
  <si>
    <t>jurbam@scor.com</t>
  </si>
  <si>
    <t>Generali - United States Branch</t>
  </si>
  <si>
    <t>85 Liberty Street</t>
  </si>
  <si>
    <t>Suite 3040</t>
  </si>
  <si>
    <t>Carnicelli</t>
  </si>
  <si>
    <t>SVP Finance</t>
  </si>
  <si>
    <t>jose_marquez@generaliusa.com</t>
  </si>
  <si>
    <t>James Dulligan</t>
  </si>
  <si>
    <t>Jose</t>
  </si>
  <si>
    <t>Marquez</t>
  </si>
  <si>
    <t>Head of Agency Compliance</t>
  </si>
  <si>
    <t>Dulligan</t>
  </si>
  <si>
    <t>James_Dulligan@generaliusa.com</t>
  </si>
  <si>
    <t>Genesis Insurance Company</t>
  </si>
  <si>
    <t>Floor 3W</t>
  </si>
  <si>
    <t>Martin G.</t>
  </si>
  <si>
    <t>Hacala</t>
  </si>
  <si>
    <t>Molly G.</t>
  </si>
  <si>
    <t>Dunn</t>
  </si>
  <si>
    <t>molly.dunn@gumc.com</t>
  </si>
  <si>
    <t>www.genesisinsurance.com</t>
  </si>
  <si>
    <t>Villegas</t>
  </si>
  <si>
    <t>2nd VP</t>
  </si>
  <si>
    <t>patricia.villegas@gumc.com</t>
  </si>
  <si>
    <t>Genworth Life and Annuity Insurance Company</t>
  </si>
  <si>
    <t>11011 West Broad Street</t>
  </si>
  <si>
    <t>GLEN ALLEN</t>
  </si>
  <si>
    <t>HENRICO</t>
  </si>
  <si>
    <t>Willlingham</t>
  </si>
  <si>
    <t>Vice President and Controller</t>
  </si>
  <si>
    <t>keith.willingham@genworth.com</t>
  </si>
  <si>
    <t>Angela R. Simmons</t>
  </si>
  <si>
    <t>Howard</t>
  </si>
  <si>
    <t>Senior Financial Reporting Manager</t>
  </si>
  <si>
    <t>Genworth Financial</t>
  </si>
  <si>
    <t>compliancearcoe.genworth@genworth.com</t>
  </si>
  <si>
    <t>www.genworth.com</t>
  </si>
  <si>
    <t>Keith A</t>
  </si>
  <si>
    <t>Willingham</t>
  </si>
  <si>
    <t>Genworth Life Insurance Company</t>
  </si>
  <si>
    <t>Angela R Simmons</t>
  </si>
  <si>
    <t>Gerber Life Insurance Company</t>
  </si>
  <si>
    <t>1311 Mamaroneck Avenue</t>
  </si>
  <si>
    <t>Warren</t>
  </si>
  <si>
    <t>Silberstein</t>
  </si>
  <si>
    <t>SVP &amp; Chief Actuary</t>
  </si>
  <si>
    <t>warren.silberstein@gerberlife.com</t>
  </si>
  <si>
    <t>Michelle Hoffman</t>
  </si>
  <si>
    <t>www.gerberlife.com</t>
  </si>
  <si>
    <t>O'Reilly</t>
  </si>
  <si>
    <t>keith.oreilly@gerberlife.com</t>
  </si>
  <si>
    <t>Glencar Insurance Company</t>
  </si>
  <si>
    <t>200 South Orange</t>
  </si>
  <si>
    <t>Suite 1900</t>
  </si>
  <si>
    <t>ORLANDO</t>
  </si>
  <si>
    <t>ORANGE</t>
  </si>
  <si>
    <t>Fee</t>
  </si>
  <si>
    <t>pfee@hfinc.us</t>
  </si>
  <si>
    <t>Michael Paul</t>
  </si>
  <si>
    <t>Kristine</t>
  </si>
  <si>
    <t>Graf</t>
  </si>
  <si>
    <t>AVP, Compliance</t>
  </si>
  <si>
    <t>kristine.graf@hannover-re.com</t>
  </si>
  <si>
    <t>500 Park Boulevard</t>
  </si>
  <si>
    <t>Suite 825</t>
  </si>
  <si>
    <t>ITASCA</t>
  </si>
  <si>
    <t>Patty</t>
  </si>
  <si>
    <t>O'Connell</t>
  </si>
  <si>
    <t>CUO</t>
  </si>
  <si>
    <t>patricia.oconnell@hannover-re.com</t>
  </si>
  <si>
    <t>Global Reinsurance Corporation of America</t>
  </si>
  <si>
    <t>One Logan Square</t>
  </si>
  <si>
    <t>Suite 320</t>
  </si>
  <si>
    <t>Desiree</t>
  </si>
  <si>
    <t>Mecca</t>
  </si>
  <si>
    <t xml:space="preserve"> Treasurer</t>
  </si>
  <si>
    <t>desiree.mecca@rqih.com</t>
  </si>
  <si>
    <t>Judie</t>
  </si>
  <si>
    <t>Glenn</t>
  </si>
  <si>
    <t>Regulatory Compliance Analyst</t>
  </si>
  <si>
    <t>reg.filings@rqih.com</t>
  </si>
  <si>
    <t>Regulatory Compliance Manager</t>
  </si>
  <si>
    <t>Globe Life and Accident Insurance Company</t>
  </si>
  <si>
    <t>Frank Martin</t>
  </si>
  <si>
    <t>Svoboda</t>
  </si>
  <si>
    <t>fsvoboda@globe.life</t>
  </si>
  <si>
    <t>www.globelifeinsurance.com</t>
  </si>
  <si>
    <t>Golden Rule Insurance Company</t>
  </si>
  <si>
    <t xml:space="preserve">7440 Woodland Drive </t>
  </si>
  <si>
    <t>John W</t>
  </si>
  <si>
    <t>Cosgriff</t>
  </si>
  <si>
    <t>john_w_cosgriff@uhc.com</t>
  </si>
  <si>
    <t>Ahmad Isam Ansari</t>
  </si>
  <si>
    <t>Axelsen</t>
  </si>
  <si>
    <t>mary_a_axelsen@uhc.com</t>
  </si>
  <si>
    <t>goldenrule.com</t>
  </si>
  <si>
    <t>mika_yamada@uhc.com</t>
  </si>
  <si>
    <t>Government Employees Insurance Company</t>
  </si>
  <si>
    <t>Government Personnel Mutual Life Insurance Company</t>
  </si>
  <si>
    <t>PO Box 659567</t>
  </si>
  <si>
    <t xml:space="preserve">GPM Life Building </t>
  </si>
  <si>
    <t>Peter J.</t>
  </si>
  <si>
    <t>Hennessey III</t>
  </si>
  <si>
    <t>amg@gpmlife.com</t>
  </si>
  <si>
    <t>Lourdes Mendoza</t>
  </si>
  <si>
    <t>Foltz</t>
  </si>
  <si>
    <t>asf@gpmlife.com</t>
  </si>
  <si>
    <t>2211 NE Loop 410</t>
  </si>
  <si>
    <t>Maureen</t>
  </si>
  <si>
    <t>Greenup</t>
  </si>
  <si>
    <t>78217</t>
  </si>
  <si>
    <t>www.gpmlife.com</t>
  </si>
  <si>
    <t>Lourdes</t>
  </si>
  <si>
    <t>Mendoza</t>
  </si>
  <si>
    <t>alm@gpmlife.com</t>
  </si>
  <si>
    <t>Granite State Insurance Company</t>
  </si>
  <si>
    <t>Granular Insurance Company</t>
  </si>
  <si>
    <t>269 East Grand Avenue</t>
  </si>
  <si>
    <t>SOUTH SAN FRANCISCO</t>
  </si>
  <si>
    <t>SAN MATEO</t>
  </si>
  <si>
    <t>Conn</t>
  </si>
  <si>
    <t>compliance@granularinsurance.com</t>
  </si>
  <si>
    <t>Felipe Maldonado</t>
  </si>
  <si>
    <t>Great American Insurance Company</t>
  </si>
  <si>
    <t>49 East Fourth Street</t>
  </si>
  <si>
    <t>Gary G</t>
  </si>
  <si>
    <t>Gruber</t>
  </si>
  <si>
    <t>statdc@gaig.com</t>
  </si>
  <si>
    <t>David J. Witzgall</t>
  </si>
  <si>
    <t>Bodine</t>
  </si>
  <si>
    <t>Senior Data Reporting Analyst</t>
  </si>
  <si>
    <t>www.greatamericaninsurancegroup.com</t>
  </si>
  <si>
    <t>Dave</t>
  </si>
  <si>
    <t>Crowder</t>
  </si>
  <si>
    <t>Data Reporting &amp; Analysis Specialist</t>
  </si>
  <si>
    <t>Great American Insurance Company of New York</t>
  </si>
  <si>
    <t>Gary J</t>
  </si>
  <si>
    <t>Great American Spirit Insurance Company</t>
  </si>
  <si>
    <t>Great Divide Insurance Company</t>
  </si>
  <si>
    <t>Richard Biao</t>
  </si>
  <si>
    <t>Great Midwest Insurance Company</t>
  </si>
  <si>
    <t>800 Gessner Road</t>
  </si>
  <si>
    <t>Kirby</t>
  </si>
  <si>
    <t>Hill</t>
  </si>
  <si>
    <t>khill@skywardinsurance.com</t>
  </si>
  <si>
    <t>Mark Haushill</t>
  </si>
  <si>
    <t>Jeffrey</t>
  </si>
  <si>
    <t>Tishberg</t>
  </si>
  <si>
    <t>Vice President - Statistical Reporting</t>
  </si>
  <si>
    <t>jtishberg@skywardinsurance.com</t>
  </si>
  <si>
    <t>www.skywardinsurance.com</t>
  </si>
  <si>
    <t>Great Northern Insurance Company</t>
  </si>
  <si>
    <t>202 Hall's Mill Road</t>
  </si>
  <si>
    <t>Great Southern Life Insurance Company</t>
  </si>
  <si>
    <t>Great West Casualty Company</t>
  </si>
  <si>
    <t>1100 West 29th Street</t>
  </si>
  <si>
    <t>Attn: Craig Posson</t>
  </si>
  <si>
    <t>SOUTH SIOUX CITY</t>
  </si>
  <si>
    <t>s.olson@gwccnet.com</t>
  </si>
  <si>
    <t>Mary Anderson</t>
  </si>
  <si>
    <t>Prather</t>
  </si>
  <si>
    <t>Accounting Analyst - Reporting</t>
  </si>
  <si>
    <t>statisticalaccountant@gwccnet.com</t>
  </si>
  <si>
    <t>PO Box 277</t>
  </si>
  <si>
    <t>Steichen</t>
  </si>
  <si>
    <t>s.steichen@gwccnet.com</t>
  </si>
  <si>
    <t>68776</t>
  </si>
  <si>
    <t>0277</t>
  </si>
  <si>
    <t>www.gwccnet.com</t>
  </si>
  <si>
    <t>Greater New York Mutual Insurance Company</t>
  </si>
  <si>
    <t>200 Madison Avenue</t>
  </si>
  <si>
    <t>Heck</t>
  </si>
  <si>
    <t>eheck@gny.com</t>
  </si>
  <si>
    <t>Christopher McNulty</t>
  </si>
  <si>
    <t>Francesca</t>
  </si>
  <si>
    <t>Mahon</t>
  </si>
  <si>
    <t>Senior Human Resources Generalist</t>
  </si>
  <si>
    <t>fmahon@gny.com</t>
  </si>
  <si>
    <t>www.gny.com</t>
  </si>
  <si>
    <t>Pearlstein</t>
  </si>
  <si>
    <t>Vice President Human Resources</t>
  </si>
  <si>
    <t>npearlstein@gny.com</t>
  </si>
  <si>
    <t>Greenwich Insurance Company</t>
  </si>
  <si>
    <t>www.xlinsurance.com</t>
  </si>
  <si>
    <t>Greystone Insurance Company</t>
  </si>
  <si>
    <t>300 First Stamford Place</t>
  </si>
  <si>
    <t>Taylor</t>
  </si>
  <si>
    <t>McCaughey</t>
  </si>
  <si>
    <t>Statutory Compliance Analyst</t>
  </si>
  <si>
    <t>tmccaughey@odysseygroup.com</t>
  </si>
  <si>
    <t>Richard F. Carver</t>
  </si>
  <si>
    <t>www.odysseygroup.com</t>
  </si>
  <si>
    <t>Kirk M.</t>
  </si>
  <si>
    <t>Reische</t>
  </si>
  <si>
    <t>kreische@odysseygroup.com</t>
  </si>
  <si>
    <t>Grinnell Mutual Reinsurance Company</t>
  </si>
  <si>
    <t>PO Box 790</t>
  </si>
  <si>
    <t>GRINNELL</t>
  </si>
  <si>
    <t>POWESHIEK</t>
  </si>
  <si>
    <t>Menary</t>
  </si>
  <si>
    <t>financial.reporting@grinnellmutual.com</t>
  </si>
  <si>
    <t>Christopher L. Hansen</t>
  </si>
  <si>
    <t>Cindy</t>
  </si>
  <si>
    <t>Pollock</t>
  </si>
  <si>
    <t>Papendick</t>
  </si>
  <si>
    <t>Grinnell Select Insurance Company</t>
  </si>
  <si>
    <t>Christopher L Hansen</t>
  </si>
  <si>
    <t>Guarantee Trust Life Insurance Company</t>
  </si>
  <si>
    <t>1275 Milwaukee Avenue</t>
  </si>
  <si>
    <t>GLENVIEW</t>
  </si>
  <si>
    <t>Holson III</t>
  </si>
  <si>
    <t>bsloo@gtlic.com</t>
  </si>
  <si>
    <t>Barbara L. Taube</t>
  </si>
  <si>
    <t>Marissa</t>
  </si>
  <si>
    <t>Silvano</t>
  </si>
  <si>
    <t>Premium Tax Accountant</t>
  </si>
  <si>
    <t>msilv@gtlic.com</t>
  </si>
  <si>
    <t>www.gtlic.com</t>
  </si>
  <si>
    <t>Bernadette</t>
  </si>
  <si>
    <t>Reid</t>
  </si>
  <si>
    <t>General Accounting Manager</t>
  </si>
  <si>
    <t>breid@gtlic.com</t>
  </si>
  <si>
    <t>Guardian Insurance &amp; Annuity Company, Inc.</t>
  </si>
  <si>
    <t>10 Hudson Yards</t>
  </si>
  <si>
    <t>Dominique</t>
  </si>
  <si>
    <t>Baede</t>
  </si>
  <si>
    <t>dominique_baede@glic.com</t>
  </si>
  <si>
    <t>Michael Slipowitz</t>
  </si>
  <si>
    <t>Panetti</t>
  </si>
  <si>
    <t>DI Product Analyst</t>
  </si>
  <si>
    <t>01201</t>
  </si>
  <si>
    <t>Guardian Life Insurance Company of America</t>
  </si>
  <si>
    <t>Andrew John</t>
  </si>
  <si>
    <t>McMohan</t>
  </si>
  <si>
    <t>haydn_padmore@glic.com</t>
  </si>
  <si>
    <t>Russo</t>
  </si>
  <si>
    <t>Manager Group Accounting Operations</t>
  </si>
  <si>
    <t>peter_russo@glic.com</t>
  </si>
  <si>
    <t>Barnes</t>
  </si>
  <si>
    <t>2nd Vice President, Controller Group Benefits</t>
  </si>
  <si>
    <t>thomas_barnes@glic.com</t>
  </si>
  <si>
    <t>Guideone Elite Insurance Company</t>
  </si>
  <si>
    <t>1111 Ashworth Road</t>
  </si>
  <si>
    <t>Cadematori</t>
  </si>
  <si>
    <t>Adam Niebrugge</t>
  </si>
  <si>
    <t>Compliance Accountant</t>
  </si>
  <si>
    <t>GuideOne Insurance Company</t>
  </si>
  <si>
    <t>narnold@guideone.com</t>
  </si>
  <si>
    <t>www.guideone.com</t>
  </si>
  <si>
    <t>Travis</t>
  </si>
  <si>
    <t>Tweed</t>
  </si>
  <si>
    <t>VP Finance</t>
  </si>
  <si>
    <t>tax@guideone.com</t>
  </si>
  <si>
    <t>Noga</t>
  </si>
  <si>
    <t>Ken Cadematori</t>
  </si>
  <si>
    <t>Harleysville Insurance Company</t>
  </si>
  <si>
    <t>Specialist, Supploemental Reporting</t>
  </si>
  <si>
    <t>www.harleysvillegroup.com</t>
  </si>
  <si>
    <t>Hartford Accident And Indemnity Company</t>
  </si>
  <si>
    <t>One Hartford Plaza</t>
  </si>
  <si>
    <t>Swift</t>
  </si>
  <si>
    <t>statement.questions@thehartford.com</t>
  </si>
  <si>
    <t>Matthew Collins</t>
  </si>
  <si>
    <t>Misenti</t>
  </si>
  <si>
    <t>The Hartford Stat External Reporting</t>
  </si>
  <si>
    <t>kathryn.misenti@thehartford.com</t>
  </si>
  <si>
    <t>www.thehartford.com</t>
  </si>
  <si>
    <t>Kannenberg</t>
  </si>
  <si>
    <t>nancy.kannenberg@thehartford.com</t>
  </si>
  <si>
    <t>Hartford Casualty Insurance Company</t>
  </si>
  <si>
    <t>Hartford Fire Insurance Company</t>
  </si>
  <si>
    <t>The Hartford</t>
  </si>
  <si>
    <t>Tower (T-1-2)</t>
  </si>
  <si>
    <t>Hartford Insurance Company of The Midwest</t>
  </si>
  <si>
    <t>Hartford Life &amp; Accident Insurance Company</t>
  </si>
  <si>
    <t>Hartford Underwriters Insurance Company</t>
  </si>
  <si>
    <t>www.theheartford.com</t>
  </si>
  <si>
    <t>HCC Life Insurance Company</t>
  </si>
  <si>
    <t>225 Town Park Drive</t>
  </si>
  <si>
    <t>Suite 350</t>
  </si>
  <si>
    <t>KENNESAW</t>
  </si>
  <si>
    <t>COBB</t>
  </si>
  <si>
    <t>Ritchie</t>
  </si>
  <si>
    <t>jritchie@tmhcc.com</t>
  </si>
  <si>
    <t>Mark Sanderford</t>
  </si>
  <si>
    <t>Vice President, Compliance</t>
  </si>
  <si>
    <t>blong@tmhcc.com</t>
  </si>
  <si>
    <t>Michaels</t>
  </si>
  <si>
    <t>Compliance Associate</t>
  </si>
  <si>
    <t>mmichaels@tmhcc.com</t>
  </si>
  <si>
    <t>30144</t>
  </si>
  <si>
    <t>www.tmhcc.com</t>
  </si>
  <si>
    <t>Sanderford</t>
  </si>
  <si>
    <t>msanderford@tmhcc.com</t>
  </si>
  <si>
    <t>HCSC Insurance Services Company</t>
  </si>
  <si>
    <t>300 East Randolph Street</t>
  </si>
  <si>
    <t>James Walsh</t>
  </si>
  <si>
    <t>Ola</t>
  </si>
  <si>
    <t>Nipabi</t>
  </si>
  <si>
    <t>olayinka_nipabi@bcbstx.com</t>
  </si>
  <si>
    <t>Larson</t>
  </si>
  <si>
    <t>mark_larson@bcbstx.com</t>
  </si>
  <si>
    <t>HDI - Global Insurance Company</t>
  </si>
  <si>
    <t>161 North Clark Street</t>
  </si>
  <si>
    <t>48th Floor</t>
  </si>
  <si>
    <t>Clark</t>
  </si>
  <si>
    <t>jim.clark@us.hdi.global</t>
  </si>
  <si>
    <t>Wolfgang Lueck</t>
  </si>
  <si>
    <t>Kent</t>
  </si>
  <si>
    <t>Davies</t>
  </si>
  <si>
    <t>Market Compliance Analyst</t>
  </si>
  <si>
    <t>kent.davies@us.hdi.global</t>
  </si>
  <si>
    <t>www.hdi.global/us/en</t>
  </si>
  <si>
    <t>Health Care Service Corporation, A Mutual Legal Reserve Company</t>
  </si>
  <si>
    <t>www.hcsc.net</t>
  </si>
  <si>
    <t>Cheryl</t>
  </si>
  <si>
    <t>Nilles</t>
  </si>
  <si>
    <t>DVP</t>
  </si>
  <si>
    <t>cheryl_nilles@bcbsil.com</t>
  </si>
  <si>
    <t>Health Net Life Insurance Company</t>
  </si>
  <si>
    <t>Hiltibidal</t>
  </si>
  <si>
    <t>matthew.q.hiltibidal@centene.com</t>
  </si>
  <si>
    <t>Garrett Leaf</t>
  </si>
  <si>
    <t>hnlcasupport@centene.com</t>
  </si>
  <si>
    <t>www.healthnet.com</t>
  </si>
  <si>
    <t>christopher.s.howard@centene.com</t>
  </si>
  <si>
    <t>Health Ventures Network</t>
  </si>
  <si>
    <t>Joanne</t>
  </si>
  <si>
    <t>Herron</t>
  </si>
  <si>
    <t>Stratacor</t>
  </si>
  <si>
    <t>jherron@deltadentalmn.org</t>
  </si>
  <si>
    <t>55415</t>
  </si>
  <si>
    <t>DeltaDentalMN.org</t>
  </si>
  <si>
    <t>HealthPartners Insurance Company</t>
  </si>
  <si>
    <t>8170 33rd Avenue South</t>
  </si>
  <si>
    <t>O'Shields</t>
  </si>
  <si>
    <t>brian.s.o'shields@healthpartners.com</t>
  </si>
  <si>
    <t>Sharilyn A Campbell</t>
  </si>
  <si>
    <t>Tiffin</t>
  </si>
  <si>
    <t>Senior Financial Consultant</t>
  </si>
  <si>
    <t>HealthPartners, Inc.</t>
  </si>
  <si>
    <t>david.w.tiffin@healthpartners.com</t>
  </si>
  <si>
    <t>www.healthpartners.com</t>
  </si>
  <si>
    <t>Kevin J.</t>
  </si>
  <si>
    <t>Brandt</t>
  </si>
  <si>
    <t>Director Financial Reporting and Tax</t>
  </si>
  <si>
    <t>kevin.j.brandt@healthpartners.com</t>
  </si>
  <si>
    <t>Andrea M.</t>
  </si>
  <si>
    <t>andrea.m.walsh@healthpartners.com</t>
  </si>
  <si>
    <t>Director of Financial Reporting and Tax</t>
  </si>
  <si>
    <t>HealthSpring Life &amp; Health Insurance Company, Inc.</t>
  </si>
  <si>
    <t>500 Great Circle Road</t>
  </si>
  <si>
    <t>Hollingsworth</t>
  </si>
  <si>
    <t>Director Statutory Reporting</t>
  </si>
  <si>
    <t>regulatory@healthspring.com</t>
  </si>
  <si>
    <t>Gregory J Czar</t>
  </si>
  <si>
    <t>Joyelle</t>
  </si>
  <si>
    <t>Swanston</t>
  </si>
  <si>
    <t>Accounting Advisor</t>
  </si>
  <si>
    <t>www.cigna-healthspring.com</t>
  </si>
  <si>
    <t>Connie</t>
  </si>
  <si>
    <t>Schmidt Ansley</t>
  </si>
  <si>
    <t>Hennepin Health</t>
  </si>
  <si>
    <t>300 South Sixth Street</t>
  </si>
  <si>
    <t>MC 604</t>
  </si>
  <si>
    <t>Anne</t>
  </si>
  <si>
    <t>Kanyusik Yoakum</t>
  </si>
  <si>
    <t>anne.kanyusikyoakum@hennepin.us</t>
  </si>
  <si>
    <t>Abdirahman Abdi</t>
  </si>
  <si>
    <t>Billings</t>
  </si>
  <si>
    <t>Actuarial &amp; Finance Manager</t>
  </si>
  <si>
    <t>max.billings@hennepin.us</t>
  </si>
  <si>
    <t>www.hennepinhealth.org/</t>
  </si>
  <si>
    <t>Abdirahman</t>
  </si>
  <si>
    <t>Abdi</t>
  </si>
  <si>
    <t>Chief Financial Officer</t>
  </si>
  <si>
    <t>abdirahman.abdi@hennepin.us</t>
  </si>
  <si>
    <t>Heritage Life Insurance Company</t>
  </si>
  <si>
    <t>227 West Monroe Street</t>
  </si>
  <si>
    <t>Suite 3775</t>
  </si>
  <si>
    <t>DeFeo</t>
  </si>
  <si>
    <t>Lynn.laswell@heritageli.com</t>
  </si>
  <si>
    <t>Dan Turner</t>
  </si>
  <si>
    <t>Cecilia</t>
  </si>
  <si>
    <t>Gutierrez</t>
  </si>
  <si>
    <t>compliance@heritageli.com</t>
  </si>
  <si>
    <t>Laswell</t>
  </si>
  <si>
    <t>SVP Controller &amp; Assistant Treasurer</t>
  </si>
  <si>
    <t>lynn.laswell@heritageli.com</t>
  </si>
  <si>
    <t>Hiscox Insurance Company Inc.</t>
  </si>
  <si>
    <t xml:space="preserve"> </t>
  </si>
  <si>
    <t>30 North LaSalle Street</t>
  </si>
  <si>
    <t>Suite 1760</t>
  </si>
  <si>
    <t>Kerridge</t>
  </si>
  <si>
    <t>kevin.kerridge@hiscox.com</t>
  </si>
  <si>
    <t>Jerry Cox</t>
  </si>
  <si>
    <t>Nieradka</t>
  </si>
  <si>
    <t>uscompliance@hiscox.com</t>
  </si>
  <si>
    <t>www.hiscox.com</t>
  </si>
  <si>
    <t>Kovac</t>
  </si>
  <si>
    <t>Chief Risk Officer</t>
  </si>
  <si>
    <t>dan.kovac@hiscox.com</t>
  </si>
  <si>
    <t>HM Health Insurance Company</t>
  </si>
  <si>
    <t>120 Fifth Avenue</t>
  </si>
  <si>
    <t>Delivery Code: FINACCT</t>
  </si>
  <si>
    <t>Doran</t>
  </si>
  <si>
    <t>Thomas.Doran@highmark.com</t>
  </si>
  <si>
    <t>Carleton Kellogg Daley</t>
  </si>
  <si>
    <t>Sulkowski</t>
  </si>
  <si>
    <t>Senior Financial Reporting Analyst</t>
  </si>
  <si>
    <t>Highmark Health</t>
  </si>
  <si>
    <t>Jessica.Sulkowski@HIGHMARKHEALTH.ORG</t>
  </si>
  <si>
    <t>www.highmark.com</t>
  </si>
  <si>
    <t>Bazzani</t>
  </si>
  <si>
    <t>matthew.bazzani@highmarkethealth.org</t>
  </si>
  <si>
    <t>HM Life Insurance Company</t>
  </si>
  <si>
    <t>PO Box 535061</t>
  </si>
  <si>
    <t>Kevin Mark</t>
  </si>
  <si>
    <t>hmigfinance@highmark.com</t>
  </si>
  <si>
    <t>Neil Reece</t>
  </si>
  <si>
    <t>VP Accounting and Reporting</t>
  </si>
  <si>
    <t>FAPHM-191A</t>
  </si>
  <si>
    <t>www.hmig.com</t>
  </si>
  <si>
    <t>Reece</t>
  </si>
  <si>
    <t>Treasurer and CFO</t>
  </si>
  <si>
    <t>Homesteaders Life Company</t>
  </si>
  <si>
    <t>PO Box 1756</t>
  </si>
  <si>
    <t>Stephen M</t>
  </si>
  <si>
    <t>Shaffer</t>
  </si>
  <si>
    <t>Stephen W. Pick</t>
  </si>
  <si>
    <t>Danielle</t>
  </si>
  <si>
    <t>Lowe</t>
  </si>
  <si>
    <t>Financial Compliance Coordinator</t>
  </si>
  <si>
    <t>dlowe@homesteaderslife.com</t>
  </si>
  <si>
    <t>5700 Westown Parkway</t>
  </si>
  <si>
    <t>www.homesteaderslife.com</t>
  </si>
  <si>
    <t>Wayne</t>
  </si>
  <si>
    <t>Huegerich</t>
  </si>
  <si>
    <t>Sr. Vice Pres - Accounting/Controller</t>
  </si>
  <si>
    <t>whuegerich@homesteaderslife.com</t>
  </si>
  <si>
    <t>Horace Mann Insurance Company</t>
  </si>
  <si>
    <t>One Horace Mann Plaza</t>
  </si>
  <si>
    <t>SANGAMON</t>
  </si>
  <si>
    <t>Marita</t>
  </si>
  <si>
    <t>Zuriatis</t>
  </si>
  <si>
    <t>statunit@horacemann.com</t>
  </si>
  <si>
    <t>Bret Conklin</t>
  </si>
  <si>
    <t>Alaina</t>
  </si>
  <si>
    <t>Thoele</t>
  </si>
  <si>
    <t>www.horacemann.com</t>
  </si>
  <si>
    <t>Holly</t>
  </si>
  <si>
    <t>Orr</t>
  </si>
  <si>
    <t>AVP Finance &amp; Reporting</t>
  </si>
  <si>
    <t>Horace Mann Life Insurance Company</t>
  </si>
  <si>
    <t>Zuratis</t>
  </si>
  <si>
    <t>marita.zuraitis@horacemann.com</t>
  </si>
  <si>
    <t>Director, Worksite Actuarial</t>
  </si>
  <si>
    <t>katie.smith@horacemann.com</t>
  </si>
  <si>
    <t>DeEtte</t>
  </si>
  <si>
    <t>Stump</t>
  </si>
  <si>
    <t>AVP &amp; Actuary</t>
  </si>
  <si>
    <t>deette.stump@horacemann.com</t>
  </si>
  <si>
    <t>Horace Mann Property and Casualty Insurance Company</t>
  </si>
  <si>
    <t>Hudson Insurance Company</t>
  </si>
  <si>
    <t>100 William Street</t>
  </si>
  <si>
    <t>Keith M Brennen (Controller)</t>
  </si>
  <si>
    <t>Humana Benefit Plan of Illinois, Inc.</t>
  </si>
  <si>
    <t>Bruce</t>
  </si>
  <si>
    <t>Broussard</t>
  </si>
  <si>
    <t>Susan Diamond</t>
  </si>
  <si>
    <t>Humana</t>
  </si>
  <si>
    <t>500 West Main Street</t>
  </si>
  <si>
    <t>www.humana.com</t>
  </si>
  <si>
    <t>Julie</t>
  </si>
  <si>
    <t>Ford</t>
  </si>
  <si>
    <t>Financial Reporting Lead</t>
  </si>
  <si>
    <t>doiinquiries@humana.com</t>
  </si>
  <si>
    <t>Humana Insurance Company</t>
  </si>
  <si>
    <t>Amanda</t>
  </si>
  <si>
    <t>Nethery</t>
  </si>
  <si>
    <t>anethery@humana.com</t>
  </si>
  <si>
    <t>Humana Wisconsin Health Organization Insurance Company</t>
  </si>
  <si>
    <t>HumanaDental Insurance Company</t>
  </si>
  <si>
    <t>Gerald Lawrence</t>
  </si>
  <si>
    <t>Ganoni</t>
  </si>
  <si>
    <t>Humana, Inc.</t>
  </si>
  <si>
    <t>Financial Reporrting Lead</t>
  </si>
  <si>
    <t>IA American Life Insurance Company</t>
  </si>
  <si>
    <t>Financial Accounting Assistant</t>
  </si>
  <si>
    <t>www.iaamerican.com</t>
  </si>
  <si>
    <t>Ibexis Life and Annuity Insurance Company</t>
  </si>
  <si>
    <t>700 South Rosemary Avenue</t>
  </si>
  <si>
    <t>Suite 204</t>
  </si>
  <si>
    <t>WEST PALM BEACH</t>
  </si>
  <si>
    <t>Nathan</t>
  </si>
  <si>
    <t>Gemmiti</t>
  </si>
  <si>
    <t>khales@ibexis.com</t>
  </si>
  <si>
    <t>Brian Korbesmeyer</t>
  </si>
  <si>
    <t>Hales</t>
  </si>
  <si>
    <t>Senior Manager Finance &amp; Compliance</t>
  </si>
  <si>
    <t>www.ibexis.com</t>
  </si>
  <si>
    <t>Korbesmeyer</t>
  </si>
  <si>
    <t>bkorbesmeyer@ibexis.com</t>
  </si>
  <si>
    <t>IdeaLife Insurance Company</t>
  </si>
  <si>
    <t>Assistant Secretary/Licensing</t>
  </si>
  <si>
    <t>Illinois Farmers Insurance Company</t>
  </si>
  <si>
    <t>Illinois Insurance Company</t>
  </si>
  <si>
    <t>PO Box 3646</t>
  </si>
  <si>
    <t>Robert L.</t>
  </si>
  <si>
    <t>Stafford</t>
  </si>
  <si>
    <t>Vice President of Finance</t>
  </si>
  <si>
    <t>rstafford@auw.com</t>
  </si>
  <si>
    <t>Robert L. Stafford</t>
  </si>
  <si>
    <t>compliance@auw.com</t>
  </si>
  <si>
    <t>www.auw.com</t>
  </si>
  <si>
    <t>Illinois Mutual Life Insurance Company</t>
  </si>
  <si>
    <t>300 Adams Street SW</t>
  </si>
  <si>
    <t>PEORIA</t>
  </si>
  <si>
    <t>Jackie S.</t>
  </si>
  <si>
    <t>Furniss</t>
  </si>
  <si>
    <t>Manager, General Accounting</t>
  </si>
  <si>
    <t>jsfurniss@illinoismutual.com</t>
  </si>
  <si>
    <t>Louis S. Kanowsky</t>
  </si>
  <si>
    <t>Shaw</t>
  </si>
  <si>
    <t>Sr. Acctg Specialist</t>
  </si>
  <si>
    <t>nnshaw@illinoismutual.com</t>
  </si>
  <si>
    <t>61634</t>
  </si>
  <si>
    <t>www.illinoismutual.com</t>
  </si>
  <si>
    <t>Louis S.</t>
  </si>
  <si>
    <t>Kanowsky</t>
  </si>
  <si>
    <t>VP &amp; Controller</t>
  </si>
  <si>
    <t>lskanowsky@illinoismutual.com</t>
  </si>
  <si>
    <t>Imperium Insurance Company</t>
  </si>
  <si>
    <t>Renee Montgomery</t>
  </si>
  <si>
    <t>Director of Statistical Reporting</t>
  </si>
  <si>
    <t>khill@hiig.com</t>
  </si>
  <si>
    <t>Indemnity Insurance Company of North America</t>
  </si>
  <si>
    <t>Independence American Insurance Company</t>
  </si>
  <si>
    <t>121 West 27th Street</t>
  </si>
  <si>
    <t>Suite 803</t>
  </si>
  <si>
    <t>Jon</t>
  </si>
  <si>
    <t>Dubauskas</t>
  </si>
  <si>
    <t>jdubauskas@independenceamerican.com</t>
  </si>
  <si>
    <t>Keith Graham</t>
  </si>
  <si>
    <t>Dawn</t>
  </si>
  <si>
    <t>Palmer</t>
  </si>
  <si>
    <t>dpalmer@independenceamerican.com</t>
  </si>
  <si>
    <t>www.indepenceamerican.com</t>
  </si>
  <si>
    <t>Adam Nicholas</t>
  </si>
  <si>
    <t>Guarino</t>
  </si>
  <si>
    <t>Controller &amp; VP</t>
  </si>
  <si>
    <t>aguarino@independenceamerican.com</t>
  </si>
  <si>
    <t>Independence Life &amp; Annuity Company</t>
  </si>
  <si>
    <t>NORFOLK</t>
  </si>
  <si>
    <t>Miolo</t>
  </si>
  <si>
    <t>state.filings@sunlife.com</t>
  </si>
  <si>
    <t>Neil Leonard Haynes</t>
  </si>
  <si>
    <t>Gray</t>
  </si>
  <si>
    <t>Accounting, Sr Analyst</t>
  </si>
  <si>
    <t>Sun Life Financial</t>
  </si>
  <si>
    <t>Towne</t>
  </si>
  <si>
    <t>Director, State Filings</t>
  </si>
  <si>
    <t>02481</t>
  </si>
  <si>
    <t>www.sunlife.com/us</t>
  </si>
  <si>
    <t>Independent Order of Foresters (The)</t>
  </si>
  <si>
    <t>789 Don Mills Road</t>
  </si>
  <si>
    <t>TORONTO</t>
  </si>
  <si>
    <t>ON</t>
  </si>
  <si>
    <t>J Stephen</t>
  </si>
  <si>
    <t>McDonald</t>
  </si>
  <si>
    <t>VP, Controller &amp; Executive Treasurer</t>
  </si>
  <si>
    <t>smcdonald@foresters.com</t>
  </si>
  <si>
    <t>Alvin Sharma</t>
  </si>
  <si>
    <t>Ying</t>
  </si>
  <si>
    <t>Duong</t>
  </si>
  <si>
    <t>Senior Financial Analyst, Financial Reporting</t>
  </si>
  <si>
    <t>yduong@foresters.com</t>
  </si>
  <si>
    <t>www.foresters.com</t>
  </si>
  <si>
    <t>CANADA</t>
  </si>
  <si>
    <t>M3C 1T9</t>
  </si>
  <si>
    <t>Terence</t>
  </si>
  <si>
    <t>Chan</t>
  </si>
  <si>
    <t>Vice President, Finance</t>
  </si>
  <si>
    <t>tchan@foresters.com</t>
  </si>
  <si>
    <t>Individual Assurance Company, Life, Health &amp; Accident</t>
  </si>
  <si>
    <t>PO Box 14998</t>
  </si>
  <si>
    <t>David W</t>
  </si>
  <si>
    <t>dbrooks@lifeshieldnational.com</t>
  </si>
  <si>
    <t>Laura Lovett</t>
  </si>
  <si>
    <t>AVP, Director of Compliance</t>
  </si>
  <si>
    <t>hreeves@lifeshieldnational.com</t>
  </si>
  <si>
    <t>5500 North Western Avenue</t>
  </si>
  <si>
    <t>www.iaclife.com</t>
  </si>
  <si>
    <t>Insurance Company of North America</t>
  </si>
  <si>
    <t>Insurance Company of the South</t>
  </si>
  <si>
    <t>10751 Deerwood Park Boulevard</t>
  </si>
  <si>
    <t>JACKSONVILLE</t>
  </si>
  <si>
    <t>Donna</t>
  </si>
  <si>
    <t>Dudzinski</t>
  </si>
  <si>
    <t>fcannualstatement@fortegra.com</t>
  </si>
  <si>
    <t>Insurance Company of the State of Pennsylvania (The)</t>
  </si>
  <si>
    <t>Elias Farid Habeyeb</t>
  </si>
  <si>
    <t>www.encova.com</t>
  </si>
  <si>
    <t>Integon National Insurance Company</t>
  </si>
  <si>
    <t>PO Box 3199</t>
  </si>
  <si>
    <t>WINSTON-SALEM</t>
  </si>
  <si>
    <t>FORSYTH</t>
  </si>
  <si>
    <t>Rendall</t>
  </si>
  <si>
    <t>Patrick Macellaro</t>
  </si>
  <si>
    <t>Actuarial Manager</t>
  </si>
  <si>
    <t>National Health Insurance Company</t>
  </si>
  <si>
    <t>beth.schmitz@ngic.com</t>
  </si>
  <si>
    <t>1515 North Rivercenter Drive</t>
  </si>
  <si>
    <t>Suite 135</t>
  </si>
  <si>
    <t>MILWAUKEE</t>
  </si>
  <si>
    <t>Kristi</t>
  </si>
  <si>
    <t>Milligan</t>
  </si>
  <si>
    <t>Actuarial Analyst II</t>
  </si>
  <si>
    <t>kristi.milligan@ngic.com</t>
  </si>
  <si>
    <t>53212</t>
  </si>
  <si>
    <t>www.nationalgeneral.com</t>
  </si>
  <si>
    <t>Murray</t>
  </si>
  <si>
    <t>Director, Actuary</t>
  </si>
  <si>
    <t>brian.murray@ngic.com</t>
  </si>
  <si>
    <t>Integrity Life Insurance Company</t>
  </si>
  <si>
    <t>Jill T.</t>
  </si>
  <si>
    <t>McGruder</t>
  </si>
  <si>
    <t>Bradley J. Hunkler</t>
  </si>
  <si>
    <t>www.integritylife.com</t>
  </si>
  <si>
    <t>Investors Heritage Life Insurance Company</t>
  </si>
  <si>
    <t>200 Capital Avenue</t>
  </si>
  <si>
    <t>PO Box 717</t>
  </si>
  <si>
    <t>FRANKFORT</t>
  </si>
  <si>
    <t>Robert M</t>
  </si>
  <si>
    <t>Hardy</t>
  </si>
  <si>
    <t>CEO-General Counsil</t>
  </si>
  <si>
    <t>rhardy@ihlic.com</t>
  </si>
  <si>
    <t>Larry J. Johnson</t>
  </si>
  <si>
    <t>Tina L.</t>
  </si>
  <si>
    <t>Burton</t>
  </si>
  <si>
    <t>Supervisor, General Accounting</t>
  </si>
  <si>
    <t>tburton@ihlic.com</t>
  </si>
  <si>
    <t>Larry</t>
  </si>
  <si>
    <t>EVP, CFO, Treasurer</t>
  </si>
  <si>
    <t>ljohnson@ihlic.com</t>
  </si>
  <si>
    <t>40602</t>
  </si>
  <si>
    <t>0717</t>
  </si>
  <si>
    <t>www.investorsheritage.com</t>
  </si>
  <si>
    <t>Miranda</t>
  </si>
  <si>
    <t>AVP, Finance Operations Manager</t>
  </si>
  <si>
    <t>mphillips@ihlic0717</t>
  </si>
  <si>
    <t>Investors Life Insurance Company of North America</t>
  </si>
  <si>
    <t>Iowa Mutual Insurance Company</t>
  </si>
  <si>
    <t>471 East Broad Street</t>
  </si>
  <si>
    <t>Thomas J</t>
  </si>
  <si>
    <t>Obrokta, Jr.</t>
  </si>
  <si>
    <t>accounting@encova.com</t>
  </si>
  <si>
    <t>J. Christopher Howat</t>
  </si>
  <si>
    <t>Kuhlman</t>
  </si>
  <si>
    <t>Encova Insurance</t>
  </si>
  <si>
    <t>J Christopher</t>
  </si>
  <si>
    <t>Howat</t>
  </si>
  <si>
    <t>Ironshore Indemnity Inc.</t>
  </si>
  <si>
    <t>Liberty Mutual Insurance Co.</t>
  </si>
  <si>
    <t>www.ironshore.com</t>
  </si>
  <si>
    <t>Assistant Controller II</t>
  </si>
  <si>
    <t>Itasca Medical Care</t>
  </si>
  <si>
    <t>1209 Second Avenue SE</t>
  </si>
  <si>
    <t>Duell</t>
  </si>
  <si>
    <t>Director/CEO</t>
  </si>
  <si>
    <t>sarah.duell@co.itasca.mn.us</t>
  </si>
  <si>
    <t>Sarah Duell</t>
  </si>
  <si>
    <t>Alstad</t>
  </si>
  <si>
    <t>matthew.alstad@co.itasca.mn.us</t>
  </si>
  <si>
    <t>www.imcare.org</t>
  </si>
  <si>
    <t>Anderson</t>
  </si>
  <si>
    <t>sarah.anderson@co.itasca.mn.us</t>
  </si>
  <si>
    <t>Jackson National Life Insurance Company</t>
  </si>
  <si>
    <t>One Corporate Way</t>
  </si>
  <si>
    <t>INGHAM</t>
  </si>
  <si>
    <t>Prieskorn</t>
  </si>
  <si>
    <t>statjnlic@jackson.com</t>
  </si>
  <si>
    <t>Marcia Wadsten</t>
  </si>
  <si>
    <t>Masters</t>
  </si>
  <si>
    <t>www.jackson.com</t>
  </si>
  <si>
    <t>Henry</t>
  </si>
  <si>
    <t>AVP of Financial Reporting</t>
  </si>
  <si>
    <t>Jefferson Insurance Company</t>
  </si>
  <si>
    <t>9950 Mayland Drive</t>
  </si>
  <si>
    <t>RICHMOND</t>
  </si>
  <si>
    <t>mike.confer@allianz.com</t>
  </si>
  <si>
    <t>Jeff Wright</t>
  </si>
  <si>
    <t>Confer</t>
  </si>
  <si>
    <t>Treasury Financial Reporting Manager</t>
  </si>
  <si>
    <t>Chadwick</t>
  </si>
  <si>
    <t>Director, Treasury &amp; Financial Reporting</t>
  </si>
  <si>
    <t>chadwick.harris@allianz.com</t>
  </si>
  <si>
    <t>Jefferson National Life Insurance Company</t>
  </si>
  <si>
    <t>10350 Ormsby Park Place</t>
  </si>
  <si>
    <t>Craig Alan</t>
  </si>
  <si>
    <t>Hawley</t>
  </si>
  <si>
    <t>John A Reese</t>
  </si>
  <si>
    <t>www.nationwideadvisory.com</t>
  </si>
  <si>
    <t>John Alden Life Insurance Company</t>
  </si>
  <si>
    <t>21600 Oxnard Street</t>
  </si>
  <si>
    <t>Suite 1500</t>
  </si>
  <si>
    <t>Paula</t>
  </si>
  <si>
    <t>SeGuin</t>
  </si>
  <si>
    <t>paula.seguin@assurant.com</t>
  </si>
  <si>
    <t>Athanasios Bolovinos</t>
  </si>
  <si>
    <t>Loga</t>
  </si>
  <si>
    <t>Crossette-Thambiah</t>
  </si>
  <si>
    <t>LTC Administrator</t>
  </si>
  <si>
    <t>loga.crossette.thambiah@lifecareassurance.com</t>
  </si>
  <si>
    <t>www.assurant.com</t>
  </si>
  <si>
    <t>John Hancock Life &amp; Health Insurance Company</t>
  </si>
  <si>
    <t>200 Berkeley Street</t>
  </si>
  <si>
    <t>Marianne</t>
  </si>
  <si>
    <t>Harrison</t>
  </si>
  <si>
    <t>jhstatutorycontact@jhancock.com</t>
  </si>
  <si>
    <t>Martin Sheerin</t>
  </si>
  <si>
    <t>Shanda</t>
  </si>
  <si>
    <t>Davis</t>
  </si>
  <si>
    <t>John Hancock Companies</t>
  </si>
  <si>
    <t>www.jhancock.com</t>
  </si>
  <si>
    <t>Courtney</t>
  </si>
  <si>
    <t>Schweizer</t>
  </si>
  <si>
    <t xml:space="preserve">John Hancock Life Insurance Company (U.S.A.) </t>
  </si>
  <si>
    <t>Kansas City Life Insurance Company</t>
  </si>
  <si>
    <t>PO Box 219139</t>
  </si>
  <si>
    <t>R. Phil</t>
  </si>
  <si>
    <t>Bixby</t>
  </si>
  <si>
    <t>pbixby@kclife.com</t>
  </si>
  <si>
    <t>Philip Alan Williams</t>
  </si>
  <si>
    <t>Nealand</t>
  </si>
  <si>
    <t>Rattanasamay</t>
  </si>
  <si>
    <t>Actuarial Assistant</t>
  </si>
  <si>
    <t>actuarial_valuation@kclife.com</t>
  </si>
  <si>
    <t>3520 Broadway</t>
  </si>
  <si>
    <t>www.kclife.com</t>
  </si>
  <si>
    <t>Karen L.</t>
  </si>
  <si>
    <t>Dierker, FSA, MAAA</t>
  </si>
  <si>
    <t>AVP &amp; Valuation Actuary</t>
  </si>
  <si>
    <t>kdierker@kclife.com</t>
  </si>
  <si>
    <t>Key Risk Insurance Company</t>
  </si>
  <si>
    <t>Knightbrook Insurance Company</t>
  </si>
  <si>
    <t>4751 Wilshire Boulevard</t>
  </si>
  <si>
    <t>Suite 111</t>
  </si>
  <si>
    <t>Amit</t>
  </si>
  <si>
    <t>Shah</t>
  </si>
  <si>
    <t>knightreports@knightcompany.com</t>
  </si>
  <si>
    <t>Jackie Leung</t>
  </si>
  <si>
    <t>Tatyana</t>
  </si>
  <si>
    <t>Rabinovich</t>
  </si>
  <si>
    <t>Senior Business Analyst - Information Systems</t>
  </si>
  <si>
    <t>KnightBrook Insurance company</t>
  </si>
  <si>
    <t>kbicreporting@knightcompany.com</t>
  </si>
  <si>
    <t>Van</t>
  </si>
  <si>
    <t>Nguyen</t>
  </si>
  <si>
    <t>Senior Insurance Accountant</t>
  </si>
  <si>
    <t>KinghtBrook Insurance Company</t>
  </si>
  <si>
    <t>vnguyen@knightcompany.com</t>
  </si>
  <si>
    <t>90010</t>
  </si>
  <si>
    <t>Department</t>
  </si>
  <si>
    <t>kmisaccounting@knightcompany.com</t>
  </si>
  <si>
    <t>www.knightinsurancegroup.com</t>
  </si>
  <si>
    <t>Knighthead American Life Insurance Company</t>
  </si>
  <si>
    <t>2721 North Central Avenue</t>
  </si>
  <si>
    <t>Haydukovich</t>
  </si>
  <si>
    <t>President, Chairman, CEO</t>
  </si>
  <si>
    <t>Robert Simmons</t>
  </si>
  <si>
    <t>Guillermo</t>
  </si>
  <si>
    <t>Herrera</t>
  </si>
  <si>
    <t xml:space="preserve">gherrera@knightheadinsurance.com </t>
  </si>
  <si>
    <t>www.oxfordlife.com</t>
  </si>
  <si>
    <t>financialreporting@oxfordlife.com</t>
  </si>
  <si>
    <t>Knights of Columbus</t>
  </si>
  <si>
    <t>3300 Mutual of Omaha Plaza</t>
  </si>
  <si>
    <t>Blackledge</t>
  </si>
  <si>
    <t>Chairman of the Board and CEO</t>
  </si>
  <si>
    <t>james.blackledge@mutualofomaha.com</t>
  </si>
  <si>
    <t>Rick Hrabchak</t>
  </si>
  <si>
    <t>Market</t>
  </si>
  <si>
    <t>Conduct</t>
  </si>
  <si>
    <t>Regulatory Issues Consultant</t>
  </si>
  <si>
    <t>Mutual of Omaha Insurance Company</t>
  </si>
  <si>
    <t>market.conduct@mutualofomaha.com</t>
  </si>
  <si>
    <t>www.mutualofomaha.com</t>
  </si>
  <si>
    <t>Bishop</t>
  </si>
  <si>
    <t>Manager Market Conduct</t>
  </si>
  <si>
    <t>pam.bishop@mutualofomaha.com</t>
  </si>
  <si>
    <t>KSKJ Life</t>
  </si>
  <si>
    <t>2439 Glenwood Avenue</t>
  </si>
  <si>
    <t>JOLIET</t>
  </si>
  <si>
    <t>Sharp</t>
  </si>
  <si>
    <t>Brian Sharp</t>
  </si>
  <si>
    <t>Mareen</t>
  </si>
  <si>
    <t>Green</t>
  </si>
  <si>
    <t>maureen.green@kskjlife.com</t>
  </si>
  <si>
    <t>www.ksjlife.com</t>
  </si>
  <si>
    <t>brian.sharp@kskjlife.com</t>
  </si>
  <si>
    <t>Lafayette Life Insurance Company</t>
  </si>
  <si>
    <t>www.lafayettelife.com</t>
  </si>
  <si>
    <t>Lancer Insurance Company</t>
  </si>
  <si>
    <t>PO Box 9004</t>
  </si>
  <si>
    <t>LONG BEACH</t>
  </si>
  <si>
    <t>O'Sullivan</t>
  </si>
  <si>
    <t>tosullivan@lancerinsurance.com</t>
  </si>
  <si>
    <t>Timothy O'Sullivan</t>
  </si>
  <si>
    <t>Felice</t>
  </si>
  <si>
    <t>Savino</t>
  </si>
  <si>
    <t>Treasury Manager</t>
  </si>
  <si>
    <t>fsavino@lancerinsurance.com</t>
  </si>
  <si>
    <t>370 West Park Avenue</t>
  </si>
  <si>
    <t>www.lancerinsurance.com</t>
  </si>
  <si>
    <t>Temkin</t>
  </si>
  <si>
    <t>etemkin@lancerinsurance.com</t>
  </si>
  <si>
    <t>Lasso Healthcare Insurance Company</t>
  </si>
  <si>
    <t>Suite 450</t>
  </si>
  <si>
    <t>Mete</t>
  </si>
  <si>
    <t>Sahin</t>
  </si>
  <si>
    <t>CFO/Treasurer</t>
  </si>
  <si>
    <t>mete.sahin@myzinghealth.com</t>
  </si>
  <si>
    <t>Mete Sahin</t>
  </si>
  <si>
    <t>www.lassohealthcare.com</t>
  </si>
  <si>
    <t>Eric</t>
  </si>
  <si>
    <t>Whitaker</t>
  </si>
  <si>
    <t>eric.whitaker@myzinghealth.com</t>
  </si>
  <si>
    <t>Liberty Bankers Life Insurance Company</t>
  </si>
  <si>
    <t>Bradford</t>
  </si>
  <si>
    <t>Vaughn V Vaughan</t>
  </si>
  <si>
    <t>lblic1957@libertybankerslife.com</t>
  </si>
  <si>
    <t>Liberty Insurance Corporation</t>
  </si>
  <si>
    <t>Liberty Insurance Underwriters Inc.</t>
  </si>
  <si>
    <t>Liberty Mutual Group</t>
  </si>
  <si>
    <t>Liberty Mutual Fire Insurance Company</t>
  </si>
  <si>
    <t>Liberty Mutual Insurance Company</t>
  </si>
  <si>
    <t>Liberty National Life Insurance Company</t>
  </si>
  <si>
    <t>Robert Brian</t>
  </si>
  <si>
    <t>Mitchell</t>
  </si>
  <si>
    <t>bmitchell@globe.life</t>
  </si>
  <si>
    <t>Globe Life</t>
  </si>
  <si>
    <t>www.globelifelibertynational.com</t>
  </si>
  <si>
    <t>Liberty Personal Insurance Company</t>
  </si>
  <si>
    <t>Life Insurance Company of North America</t>
  </si>
  <si>
    <t xml:space="preserve">1601 Chestnut Street </t>
  </si>
  <si>
    <t>2 Liberty Place</t>
  </si>
  <si>
    <t>William J</t>
  </si>
  <si>
    <t>Jonathan Winderman</t>
  </si>
  <si>
    <t>Gaudiosi</t>
  </si>
  <si>
    <t>Associate</t>
  </si>
  <si>
    <t>New York Life</t>
  </si>
  <si>
    <t>statement_contact@newyorklife.com</t>
  </si>
  <si>
    <t>Bartholomew</t>
  </si>
  <si>
    <t>Petillo</t>
  </si>
  <si>
    <t>Corporate Vice President</t>
  </si>
  <si>
    <t>bartholomew_petillo_jr@newyorklife.com</t>
  </si>
  <si>
    <t>Life Insurance Company of the Southwest</t>
  </si>
  <si>
    <t>One National Life Drive</t>
  </si>
  <si>
    <t>MONTPELIER</t>
  </si>
  <si>
    <t>VT</t>
  </si>
  <si>
    <t>Mehran</t>
  </si>
  <si>
    <t>Assadi</t>
  </si>
  <si>
    <t>statereporting@nationallife.com</t>
  </si>
  <si>
    <t>Sarah VanBeck</t>
  </si>
  <si>
    <t>Delaney</t>
  </si>
  <si>
    <t>Accountant II</t>
  </si>
  <si>
    <t>www.lifeofsouthwest.com</t>
  </si>
  <si>
    <t>LeClair</t>
  </si>
  <si>
    <t>Manager-Financial Reporting</t>
  </si>
  <si>
    <t>mleclair@nationallife.com</t>
  </si>
  <si>
    <t>Life of the South Insurance Company</t>
  </si>
  <si>
    <t>DUVAL</t>
  </si>
  <si>
    <t>Tynd</t>
  </si>
  <si>
    <t>SVP Stat Acctg &amp; Reportin</t>
  </si>
  <si>
    <t>www.fortegra.com</t>
  </si>
  <si>
    <t>Director Specialty Ins &amp; Program Acctg</t>
  </si>
  <si>
    <t>FCAnnualstatement@fortegra.com</t>
  </si>
  <si>
    <t>LifeSecure Insurance Company</t>
  </si>
  <si>
    <t>53200 Grand River Avenue</t>
  </si>
  <si>
    <t>NEW HUDSON</t>
  </si>
  <si>
    <t>OAKLAND</t>
  </si>
  <si>
    <t>Prichard</t>
  </si>
  <si>
    <t>Mike Troup</t>
  </si>
  <si>
    <t>Judy</t>
  </si>
  <si>
    <t>Muraya</t>
  </si>
  <si>
    <t>jmuraya@yourlifesecure.com</t>
  </si>
  <si>
    <t>www.yourlifesecure.com</t>
  </si>
  <si>
    <t>Kristin</t>
  </si>
  <si>
    <t>Hagler</t>
  </si>
  <si>
    <t>khagler@yourlifesecure.com</t>
  </si>
  <si>
    <t>LifeShield National Insurance Co.</t>
  </si>
  <si>
    <t>David W.</t>
  </si>
  <si>
    <t>www.lifeshieldnational.com</t>
  </si>
  <si>
    <t>Lincoln Benefit Life Company</t>
  </si>
  <si>
    <t>5600 North River Road</t>
  </si>
  <si>
    <t>ROSEMONT</t>
  </si>
  <si>
    <t>Carlos</t>
  </si>
  <si>
    <t>Sierra</t>
  </si>
  <si>
    <t>financialcompliance@lbl.com</t>
  </si>
  <si>
    <t>Erik Braun</t>
  </si>
  <si>
    <t>Stauber</t>
  </si>
  <si>
    <t>Senior Accountant, Financial Reporting</t>
  </si>
  <si>
    <t>www.lbl.com</t>
  </si>
  <si>
    <t>david.white@lbl.com</t>
  </si>
  <si>
    <t>Lincoln Heritage Life Insurance Company</t>
  </si>
  <si>
    <t>4343 East Camelback Road</t>
  </si>
  <si>
    <t>Sally</t>
  </si>
  <si>
    <t>Roudebush</t>
  </si>
  <si>
    <t>Administrator</t>
  </si>
  <si>
    <t>sally.roudebush@londen-insurance.com</t>
  </si>
  <si>
    <t>Matthew Londen</t>
  </si>
  <si>
    <t>www.lhlic.com</t>
  </si>
  <si>
    <t>Perkins</t>
  </si>
  <si>
    <t>keith.perkins@londen-insurance.com</t>
  </si>
  <si>
    <t>Lincoln Life &amp; Annuity Company of New York</t>
  </si>
  <si>
    <t>Lincoln National Life Insurance Company</t>
  </si>
  <si>
    <t>LM General Insurance Company</t>
  </si>
  <si>
    <t>LM Insurance Corporation</t>
  </si>
  <si>
    <t>LM Property And Casualty Insurance Company</t>
  </si>
  <si>
    <t>Loyal Christian Benefit Association</t>
  </si>
  <si>
    <t>PO Box 13005</t>
  </si>
  <si>
    <t>youngb@lcbalife.org</t>
  </si>
  <si>
    <t>Courtney N Hagmaier</t>
  </si>
  <si>
    <t>Balko</t>
  </si>
  <si>
    <t>balkos@lcbalife.org</t>
  </si>
  <si>
    <t>www.lcbalife.org</t>
  </si>
  <si>
    <t>Hagmaier</t>
  </si>
  <si>
    <t>hagmaierc@lcbalife.org</t>
  </si>
  <si>
    <t>Lumico Life Insurance Company</t>
  </si>
  <si>
    <t>Elissa</t>
  </si>
  <si>
    <t>Kenny</t>
  </si>
  <si>
    <t>elissa_kenny@swissre.com</t>
  </si>
  <si>
    <t>www.swissre.com</t>
  </si>
  <si>
    <t>Lyndon Southern Insurance Company</t>
  </si>
  <si>
    <t>Vrban</t>
  </si>
  <si>
    <t>Madison National Life Insurance Company, Inc.</t>
  </si>
  <si>
    <t>PO Box 5008</t>
  </si>
  <si>
    <t>Diane L.</t>
  </si>
  <si>
    <t>Schauer</t>
  </si>
  <si>
    <t>VP Controller</t>
  </si>
  <si>
    <t>dls@madisonlife.com</t>
  </si>
  <si>
    <t>Diane L. Schauer</t>
  </si>
  <si>
    <t>Kelli</t>
  </si>
  <si>
    <t>Higbee</t>
  </si>
  <si>
    <t>Manager-Finance and Reporting</t>
  </si>
  <si>
    <t>kmh@madisonlife.com</t>
  </si>
  <si>
    <t>1241 John Q Hammons Drive</t>
  </si>
  <si>
    <t>Richards</t>
  </si>
  <si>
    <t>car@madisonlife.com</t>
  </si>
  <si>
    <t>53705</t>
  </si>
  <si>
    <t>www.madisonlife.com</t>
  </si>
  <si>
    <t>Manhattan Life Insurance Company</t>
  </si>
  <si>
    <t xml:space="preserve">HOUSTON </t>
  </si>
  <si>
    <t>ManhattanLife</t>
  </si>
  <si>
    <t>robertcoleman@manhattanlife.com</t>
  </si>
  <si>
    <t>77092</t>
  </si>
  <si>
    <t>ManhattenLife Insurance and Annuity Company</t>
  </si>
  <si>
    <t xml:space="preserve">Daniel </t>
  </si>
  <si>
    <t>dangeorge@manhattanlife.com</t>
  </si>
  <si>
    <t>MAPFRE Insurance Company</t>
  </si>
  <si>
    <t>Jaime</t>
  </si>
  <si>
    <t>Tamayo</t>
  </si>
  <si>
    <t>Markel Insurance Company</t>
  </si>
  <si>
    <t>4521 Highwoods Parkway</t>
  </si>
  <si>
    <t>HENRICo</t>
  </si>
  <si>
    <t>ramkldatareporting@markel.com</t>
  </si>
  <si>
    <t>Stan W.</t>
  </si>
  <si>
    <t>Sr. Data Reporting Administrator</t>
  </si>
  <si>
    <t>Stumbo</t>
  </si>
  <si>
    <t>Massachusetts Mutual Life Insurance Company</t>
  </si>
  <si>
    <t xml:space="preserve">SPRINGFIELD </t>
  </si>
  <si>
    <t>Massachusetts Mutual Group</t>
  </si>
  <si>
    <t>MIP F115</t>
  </si>
  <si>
    <t>Christopher P. Miliano</t>
  </si>
  <si>
    <t>Valerie</t>
  </si>
  <si>
    <t>Washington</t>
  </si>
  <si>
    <t>vwashington@mmascend.com</t>
  </si>
  <si>
    <t>45202</t>
  </si>
  <si>
    <t>www.massmutualascend.com</t>
  </si>
  <si>
    <t>Medamerica Insurance Company</t>
  </si>
  <si>
    <t>165 Court Street</t>
  </si>
  <si>
    <t>ROCHESTER</t>
  </si>
  <si>
    <t>MONROE</t>
  </si>
  <si>
    <t>Allyn</t>
  </si>
  <si>
    <t>mark.allyn@excellus.com</t>
  </si>
  <si>
    <t>Straub</t>
  </si>
  <si>
    <t>MedAmerica Insurance Company</t>
  </si>
  <si>
    <t>medamerica.accounting@excellus.com</t>
  </si>
  <si>
    <t>Cassandra</t>
  </si>
  <si>
    <t>Kohn</t>
  </si>
  <si>
    <t>Manager of Accounting and Financial Reporting</t>
  </si>
  <si>
    <t>cassandra.kohn@excellus.com</t>
  </si>
  <si>
    <t>Medco Containment Life Insurance Company</t>
  </si>
  <si>
    <t>One Express Way</t>
  </si>
  <si>
    <t>Mail Stop HQ2E03</t>
  </si>
  <si>
    <t>Quinn</t>
  </si>
  <si>
    <t>Legal Specialist</t>
  </si>
  <si>
    <t>tim.quinn@evernorth.com</t>
  </si>
  <si>
    <t>Bradley Phillips</t>
  </si>
  <si>
    <t>Sr. Director</t>
  </si>
  <si>
    <t>dljohnson@express-scripts.com</t>
  </si>
  <si>
    <t>63121</t>
  </si>
  <si>
    <t>www.express-scripts.com</t>
  </si>
  <si>
    <t>Medica Health Plans</t>
  </si>
  <si>
    <t>401 Carlson Parkway</t>
  </si>
  <si>
    <t>Mail Route CP475</t>
  </si>
  <si>
    <t>Naylor</t>
  </si>
  <si>
    <t>Mark Baird</t>
  </si>
  <si>
    <t>Abeyesekera</t>
  </si>
  <si>
    <t>Senior Financial Analyst</t>
  </si>
  <si>
    <t>bailey.abeyesekera@medica.com</t>
  </si>
  <si>
    <t>Mail Route CP330</t>
  </si>
  <si>
    <t>Smetak</t>
  </si>
  <si>
    <t>Manager, Corporate Finance</t>
  </si>
  <si>
    <t>mark.smetak@medica.com</t>
  </si>
  <si>
    <t>55305</t>
  </si>
  <si>
    <t>5387</t>
  </si>
  <si>
    <t>www.medica.com</t>
  </si>
  <si>
    <t>Medica Insurance Company</t>
  </si>
  <si>
    <t>Medica Self Insured</t>
  </si>
  <si>
    <t>Medico Corp Life Insurance Company</t>
  </si>
  <si>
    <t>11808 Grant Street</t>
  </si>
  <si>
    <t>PO Box 10482</t>
  </si>
  <si>
    <t>0386</t>
  </si>
  <si>
    <t>Medico Insurance Company</t>
  </si>
  <si>
    <t>PO Box 10386</t>
  </si>
  <si>
    <t>www.gomedico.com</t>
  </si>
  <si>
    <t>Medico Life and Health Insurance Company</t>
  </si>
  <si>
    <t>601 Sixth Avenue</t>
  </si>
  <si>
    <t>Medmarc Casualty Insurance Company</t>
  </si>
  <si>
    <t>100 Brookwood Place</t>
  </si>
  <si>
    <t>BIRMINGHAM</t>
  </si>
  <si>
    <t>AL</t>
  </si>
  <si>
    <t>Boguski</t>
  </si>
  <si>
    <t>regulatoryfilings@medmarc.com</t>
  </si>
  <si>
    <t>Dana Hendricks</t>
  </si>
  <si>
    <t>Jean</t>
  </si>
  <si>
    <t>Noojin</t>
  </si>
  <si>
    <t>legalcompliance@proassurance.com</t>
  </si>
  <si>
    <t>Kern</t>
  </si>
  <si>
    <t>35209</t>
  </si>
  <si>
    <t>www.medmarc.com</t>
  </si>
  <si>
    <t>Neville</t>
  </si>
  <si>
    <t>financialfilings@proassurance.com</t>
  </si>
  <si>
    <t>MedMutual Life Insurance Company</t>
  </si>
  <si>
    <t>100 American Road</t>
  </si>
  <si>
    <t>MZ:02-3B-5370</t>
  </si>
  <si>
    <t>Richard A.</t>
  </si>
  <si>
    <t>Chiricosta</t>
  </si>
  <si>
    <t>kevin.spruch@medmutual.com</t>
  </si>
  <si>
    <t>Raymond K. Mueller</t>
  </si>
  <si>
    <t>Spruch</t>
  </si>
  <si>
    <t>Lead Financial Analyst</t>
  </si>
  <si>
    <t>statrptg@medmutual.com</t>
  </si>
  <si>
    <t>www.medmutuallife.com</t>
  </si>
  <si>
    <t>Gibson</t>
  </si>
  <si>
    <t>debra.gibson@medmutual.com</t>
  </si>
  <si>
    <t>Members Health Insurance Company</t>
  </si>
  <si>
    <t>PO Box 1801</t>
  </si>
  <si>
    <t>MAURY</t>
  </si>
  <si>
    <t>Kimbrough</t>
  </si>
  <si>
    <t>LeAnn Tice</t>
  </si>
  <si>
    <t>Seaton</t>
  </si>
  <si>
    <t>Compliance Coordinator</t>
  </si>
  <si>
    <t>mhifilings@mhinsurance.com</t>
  </si>
  <si>
    <t>Renee</t>
  </si>
  <si>
    <t>radams@fbhealthlplans.com</t>
  </si>
  <si>
    <t>Members Life Insurance Company</t>
  </si>
  <si>
    <t>Merit Health Insurance Company</t>
  </si>
  <si>
    <t>463 Mountain View Drive</t>
  </si>
  <si>
    <t>Suite 301, 3rd Floor</t>
  </si>
  <si>
    <t>COLCHESTER</t>
  </si>
  <si>
    <t>Mostafa</t>
  </si>
  <si>
    <t>Kamal</t>
  </si>
  <si>
    <t>primeteam@marsh.com</t>
  </si>
  <si>
    <t>Christen</t>
  </si>
  <si>
    <t>Account Administrator</t>
  </si>
  <si>
    <t>PrimeTeam@marsh.com</t>
  </si>
  <si>
    <t>Merit Life Insurance Company</t>
  </si>
  <si>
    <t>1900 South Boulevard</t>
  </si>
  <si>
    <t>Pitta</t>
  </si>
  <si>
    <t>lpitta@meritlifegroup.com</t>
  </si>
  <si>
    <t>Robert O'Donnell</t>
  </si>
  <si>
    <t>Financial Operations Manager</t>
  </si>
  <si>
    <t>Merit Life Insurance Co.</t>
  </si>
  <si>
    <t>gherrera@meritlifegroup.com</t>
  </si>
  <si>
    <t>Metromile Insurance Company</t>
  </si>
  <si>
    <t>3080 North Civic Center Plaza</t>
  </si>
  <si>
    <t>SCOTTSDALE</t>
  </si>
  <si>
    <t>statfilings@metromile.com</t>
  </si>
  <si>
    <t>Lindsay Alexovich</t>
  </si>
  <si>
    <t>To</t>
  </si>
  <si>
    <t>BI Lead</t>
  </si>
  <si>
    <t>www.metromile.com</t>
  </si>
  <si>
    <t>Chin</t>
  </si>
  <si>
    <t>Metropolitan Life Insurance Company</t>
  </si>
  <si>
    <t>Third Floor</t>
  </si>
  <si>
    <t xml:space="preserve">TAMPA </t>
  </si>
  <si>
    <t>Michele Khalaf</t>
  </si>
  <si>
    <t>Desilles</t>
  </si>
  <si>
    <t>Metropolitan Tower Life Insurance Company</t>
  </si>
  <si>
    <t>Michael Sakoulas</t>
  </si>
  <si>
    <t>MIC General Insurance Company</t>
  </si>
  <si>
    <t>Actuary, Senior Consultant II</t>
  </si>
  <si>
    <t>Mid-Century Insurance Company</t>
  </si>
  <si>
    <t>Middlesex Insurance Company</t>
  </si>
  <si>
    <t>1800 North Point Drive</t>
  </si>
  <si>
    <t>STEVENS POINT</t>
  </si>
  <si>
    <t>PORTAGE</t>
  </si>
  <si>
    <t>Pete</t>
  </si>
  <si>
    <t>ranee.williams@sentry.com</t>
  </si>
  <si>
    <t>Todd Schroeder</t>
  </si>
  <si>
    <t>Ranee</t>
  </si>
  <si>
    <t>Actuary - L&amp;A</t>
  </si>
  <si>
    <t>Sentry Insurance</t>
  </si>
  <si>
    <t>www.sentry.com</t>
  </si>
  <si>
    <t>Georgenson</t>
  </si>
  <si>
    <t>Director - Reserving and Control - L&amp;H</t>
  </si>
  <si>
    <t>bruce.georgenson@sentry.com</t>
  </si>
  <si>
    <t>Midland National Life Insurance Company</t>
  </si>
  <si>
    <t>8300 Mills Civic Parkway</t>
  </si>
  <si>
    <t>Daniel E</t>
  </si>
  <si>
    <t>Edsen</t>
  </si>
  <si>
    <t>VP Financial Reporting</t>
  </si>
  <si>
    <t>dedsen@sfgmembers.com</t>
  </si>
  <si>
    <t>David C Attaway</t>
  </si>
  <si>
    <t>Menz</t>
  </si>
  <si>
    <t>Midland National Life Insurance</t>
  </si>
  <si>
    <t>kmenz@sfgmembers.com</t>
  </si>
  <si>
    <t>www.mnlife.com</t>
  </si>
  <si>
    <t>MidStates ReInsurance Corporation</t>
  </si>
  <si>
    <t>10560 Success Lane</t>
  </si>
  <si>
    <t>Suite A</t>
  </si>
  <si>
    <t>DAYTON</t>
  </si>
  <si>
    <t>Donald E.</t>
  </si>
  <si>
    <t>Longson</t>
  </si>
  <si>
    <t>admin@midstatesre.com</t>
  </si>
  <si>
    <t>Roya L. Loughran</t>
  </si>
  <si>
    <t>Kimberly A.</t>
  </si>
  <si>
    <t>Stewart</t>
  </si>
  <si>
    <t>Roya L.</t>
  </si>
  <si>
    <t>Loughran</t>
  </si>
  <si>
    <t>Vice President &amp; CFO</t>
  </si>
  <si>
    <t>Midvale Indemnity Company</t>
  </si>
  <si>
    <t>6000 American Pkwy</t>
  </si>
  <si>
    <t>WISCONSIN</t>
  </si>
  <si>
    <t>Theilen</t>
  </si>
  <si>
    <t>VP Controller/Asst Treasurer</t>
  </si>
  <si>
    <t>controller_filings@amfam.com</t>
  </si>
  <si>
    <t>Ding</t>
  </si>
  <si>
    <t>Business Systems Specialist</t>
  </si>
  <si>
    <t>Schrader</t>
  </si>
  <si>
    <t>Business Systems Manager</t>
  </si>
  <si>
    <t>Midwest Employers Casualty Company</t>
  </si>
  <si>
    <t>Midwest Family Mutual Insurance Company</t>
  </si>
  <si>
    <t>PO Box 9425</t>
  </si>
  <si>
    <t>Van Pelt</t>
  </si>
  <si>
    <t>Senior VP/CFO/Treasurer</t>
  </si>
  <si>
    <t>kristie.vanpelt@midwestfamily.com</t>
  </si>
  <si>
    <t>Kristie Van Pelt</t>
  </si>
  <si>
    <t>Junghyun</t>
  </si>
  <si>
    <t>Yuh</t>
  </si>
  <si>
    <t>acct@midwestfamily.com</t>
  </si>
  <si>
    <t>4401 Westown Parkway</t>
  </si>
  <si>
    <t>Suite 305</t>
  </si>
  <si>
    <t>www.midwestfamily.com</t>
  </si>
  <si>
    <t>Victor</t>
  </si>
  <si>
    <t>victor.kennedy@midwestfamily.com</t>
  </si>
  <si>
    <t>Mid-West National Life Insurance Company of Tennessee</t>
  </si>
  <si>
    <t>President, Chairman</t>
  </si>
  <si>
    <t>Ahmad Ansari</t>
  </si>
  <si>
    <t>Sommay</t>
  </si>
  <si>
    <t>Khounlo</t>
  </si>
  <si>
    <t>Manager, State Filing and Reporting</t>
  </si>
  <si>
    <t>HealthMarkets</t>
  </si>
  <si>
    <t>sommay.khounlo@uhc.com</t>
  </si>
  <si>
    <t>9151 Boulevard 26</t>
  </si>
  <si>
    <t>NORTH RICHLAND HILLS</t>
  </si>
  <si>
    <t>www.healthmarketsinc.com</t>
  </si>
  <si>
    <t>Benjamin</t>
  </si>
  <si>
    <t>Coneway</t>
  </si>
  <si>
    <t>Pricing Actuary</t>
  </si>
  <si>
    <t>benjamin.coneway@uhc.com</t>
  </si>
  <si>
    <t>Midwestern United Life Insurance Company</t>
  </si>
  <si>
    <t>1475 Dunwoody Drive</t>
  </si>
  <si>
    <t>WEST CHESTER</t>
  </si>
  <si>
    <t>Grove</t>
  </si>
  <si>
    <t>rlusstatutoryreporting@resolutionlife.us</t>
  </si>
  <si>
    <t>Jonathan A Wismer</t>
  </si>
  <si>
    <t>Hopson</t>
  </si>
  <si>
    <t>Resolution Life U.S.</t>
  </si>
  <si>
    <t>rlusstatutoryreportingteam@resolutionlife.us</t>
  </si>
  <si>
    <t>www.resolutionlife.com</t>
  </si>
  <si>
    <t>Vice President and Chief Accounting Officer</t>
  </si>
  <si>
    <t>paul.stephen@resolutionlife.us</t>
  </si>
  <si>
    <t>MII Life Insurance, Incorporated</t>
  </si>
  <si>
    <t>Uribe</t>
  </si>
  <si>
    <t>President, CEO</t>
  </si>
  <si>
    <t>john.uribe@bluecrossmn.com</t>
  </si>
  <si>
    <t>Alex</t>
  </si>
  <si>
    <t>Voves</t>
  </si>
  <si>
    <t>alex.voves@bluecrossmn.com</t>
  </si>
  <si>
    <t>Rechtzigel</t>
  </si>
  <si>
    <t>Financial Reporting &amp; Accounting Manager</t>
  </si>
  <si>
    <t>nicholas.rechtzigel@bluecrossmn.com</t>
  </si>
  <si>
    <t>Milbank Insurance Company</t>
  </si>
  <si>
    <t>518 East Broad Street</t>
  </si>
  <si>
    <t>Chrissy</t>
  </si>
  <si>
    <t>Huff</t>
  </si>
  <si>
    <t>Statistical Reporting Analyst</t>
  </si>
  <si>
    <t>Liberty Mutual Insurance</t>
  </si>
  <si>
    <t>christina.huff@libertymutual.com</t>
  </si>
  <si>
    <t>Youngpeter</t>
  </si>
  <si>
    <t>Statistical Reporting Supervisor</t>
  </si>
  <si>
    <t>mary.youngpeter@libertymutual.com</t>
  </si>
  <si>
    <t>Milford Casualty Insurance Company</t>
  </si>
  <si>
    <t>800 Superior Avenue</t>
  </si>
  <si>
    <t>21st Floor</t>
  </si>
  <si>
    <t>Barry D.</t>
  </si>
  <si>
    <t>Zyskind</t>
  </si>
  <si>
    <t>datacalls@amtrustgroup.com</t>
  </si>
  <si>
    <t>Daniel Pacicco</t>
  </si>
  <si>
    <t>Bay</t>
  </si>
  <si>
    <t>Bureau Data reporting analyst II</t>
  </si>
  <si>
    <t>AmTrust North America</t>
  </si>
  <si>
    <t>www.amtrustgroup.com</t>
  </si>
  <si>
    <t>Lukungu</t>
  </si>
  <si>
    <t>AVP Bureau &amp; Product Reporting</t>
  </si>
  <si>
    <t>Minnesota Life Insurance Company</t>
  </si>
  <si>
    <t>400 Robert Street North</t>
  </si>
  <si>
    <t>Christopher Michael</t>
  </si>
  <si>
    <t>Hilger</t>
  </si>
  <si>
    <t>Warren J. Zaccaro</t>
  </si>
  <si>
    <t>Nicholas D</t>
  </si>
  <si>
    <t>Boehland</t>
  </si>
  <si>
    <t>Financial Reporting Senior Consultant (STAT)</t>
  </si>
  <si>
    <t>nicholas.boehland@securian.com</t>
  </si>
  <si>
    <t>Helen</t>
  </si>
  <si>
    <t>Pham</t>
  </si>
  <si>
    <t>Financial Reporting Consultant</t>
  </si>
  <si>
    <t>helen.pham@securian.com</t>
  </si>
  <si>
    <t>55101</t>
  </si>
  <si>
    <t>2098</t>
  </si>
  <si>
    <t>www.securian.com</t>
  </si>
  <si>
    <t>Yaggy</t>
  </si>
  <si>
    <t>VP,  Controller and CAO</t>
  </si>
  <si>
    <t>john.yaggy@securian.com</t>
  </si>
  <si>
    <t>Mitsui Sumitomo Insurance Company of America</t>
  </si>
  <si>
    <t>15 Independence Boulevard</t>
  </si>
  <si>
    <t>PO Box 4602</t>
  </si>
  <si>
    <t>Kimball</t>
  </si>
  <si>
    <t>Asst VP &amp; Nat'l Ops Mgr</t>
  </si>
  <si>
    <t>maggie.kimball@msig-na.com</t>
  </si>
  <si>
    <t>Patricia Aprill</t>
  </si>
  <si>
    <t>Helmick</t>
  </si>
  <si>
    <t>lynn.helmick@msig-na.com</t>
  </si>
  <si>
    <t>Asst Vice President &amp; Nat'l Ops Manager</t>
  </si>
  <si>
    <t>Mitsui Sumitomo Insurance USA Inc.</t>
  </si>
  <si>
    <t>MML Bay State Life Insurance Company</t>
  </si>
  <si>
    <t>Modern Woodmen of America</t>
  </si>
  <si>
    <t>1701 First Avenue</t>
  </si>
  <si>
    <t>ROCK ISLAND</t>
  </si>
  <si>
    <t>W. Kenny</t>
  </si>
  <si>
    <t>kenny.massey@modern-woodmen.org</t>
  </si>
  <si>
    <t>Todd Swanson</t>
  </si>
  <si>
    <t>Griffin</t>
  </si>
  <si>
    <t>Manager, Benefits Administration</t>
  </si>
  <si>
    <t>amy.griffin@modern-woodmen.org</t>
  </si>
  <si>
    <t>www.modernwoodmen.org</t>
  </si>
  <si>
    <t>DePuydt</t>
  </si>
  <si>
    <t>CHRO</t>
  </si>
  <si>
    <t>dan.depuydt@modern-woodmen.org</t>
  </si>
  <si>
    <t>Monarch Life Insurance Company</t>
  </si>
  <si>
    <t>330 Whitney Avenue</t>
  </si>
  <si>
    <t>HOLYOKE</t>
  </si>
  <si>
    <t>John S.</t>
  </si>
  <si>
    <t>Coulton</t>
  </si>
  <si>
    <t>Sr Vice President, General Counsel and Secretary</t>
  </si>
  <si>
    <t>j.coulton@monarchlife.com</t>
  </si>
  <si>
    <t>Larry M. Humphrey</t>
  </si>
  <si>
    <t>Brault Moson</t>
  </si>
  <si>
    <t>Director of Compliance</t>
  </si>
  <si>
    <t>k.brault@monarchlife.com</t>
  </si>
  <si>
    <t>Sr. Vice President, General Counsel and Secretary</t>
  </si>
  <si>
    <t>Monitor Life Insurance Company of New York</t>
  </si>
  <si>
    <t>305 Madison Avenue</t>
  </si>
  <si>
    <t>Attn: Compliance</t>
  </si>
  <si>
    <t>monitorstat@cfins.com</t>
  </si>
  <si>
    <t>MONY Life Insurance Company</t>
  </si>
  <si>
    <t>5788 Widewaters Parkway</t>
  </si>
  <si>
    <t>2nd Floor</t>
  </si>
  <si>
    <t>SYRACUSE</t>
  </si>
  <si>
    <t>Richard J</t>
  </si>
  <si>
    <t>Bielen</t>
  </si>
  <si>
    <t>EVP</t>
  </si>
  <si>
    <t>regcom@protective.com</t>
  </si>
  <si>
    <t>Steven G. Walker</t>
  </si>
  <si>
    <t>Putman</t>
  </si>
  <si>
    <t>valuationfinancialreporting@protective.com</t>
  </si>
  <si>
    <t>PO Box 2606</t>
  </si>
  <si>
    <t>www.protective.com</t>
  </si>
  <si>
    <t>Hengst</t>
  </si>
  <si>
    <t>AVP</t>
  </si>
  <si>
    <t>regcom.protective.com</t>
  </si>
  <si>
    <t>Motorists Commercial Mutual Insurance Company</t>
  </si>
  <si>
    <t>Senior Vice President &amp; Controller</t>
  </si>
  <si>
    <t>J. Christopher</t>
  </si>
  <si>
    <t>MS Transverse Insurance Company</t>
  </si>
  <si>
    <t xml:space="preserve">Suite 430 </t>
  </si>
  <si>
    <t>reg@mstransverse.com</t>
  </si>
  <si>
    <t>John Fitzgerald</t>
  </si>
  <si>
    <t>Vincent</t>
  </si>
  <si>
    <t>www.mstransverse.com</t>
  </si>
  <si>
    <t>Kitts</t>
  </si>
  <si>
    <t>AVP, Regulatory &amp; Compliance</t>
  </si>
  <si>
    <t>dkitts@mstransverse.com</t>
  </si>
  <si>
    <t>Munich American Reassurance Company</t>
  </si>
  <si>
    <t>3500 Lenox Road NE</t>
  </si>
  <si>
    <t>Marc-Andre</t>
  </si>
  <si>
    <t>Giguere</t>
  </si>
  <si>
    <t>bgeiger@munichre.com</t>
  </si>
  <si>
    <t>Scot Parnell</t>
  </si>
  <si>
    <t>Brooke</t>
  </si>
  <si>
    <t>Geiger</t>
  </si>
  <si>
    <t>Compliance Paralegal</t>
  </si>
  <si>
    <t>jroberts@munichre.com</t>
  </si>
  <si>
    <t>30326</t>
  </si>
  <si>
    <t>www.marclife.com</t>
  </si>
  <si>
    <t>Munich Reinsurance America, Inc.</t>
  </si>
  <si>
    <t>Janet</t>
  </si>
  <si>
    <t>O'Brien</t>
  </si>
  <si>
    <t>Stat Acct</t>
  </si>
  <si>
    <t>jobrien@munichre.com</t>
  </si>
  <si>
    <t>Oliver J. Horbelt</t>
  </si>
  <si>
    <t>www.munichre.com</t>
  </si>
  <si>
    <t>Statutory &amp; Subsidiary Acctg Sr. Mgr.</t>
  </si>
  <si>
    <t>john.smith@munichre.com</t>
  </si>
  <si>
    <t>Mutual of America Life Insurance Company</t>
  </si>
  <si>
    <t>320 Park Avenue</t>
  </si>
  <si>
    <t>John R.</t>
  </si>
  <si>
    <t>Greed</t>
  </si>
  <si>
    <t>Chairman, President and CEO</t>
  </si>
  <si>
    <t>john.greed@mutualofamerica.com</t>
  </si>
  <si>
    <t>Chris W. Festog</t>
  </si>
  <si>
    <t>Thrower</t>
  </si>
  <si>
    <t>Product Compliance</t>
  </si>
  <si>
    <t>statecompliance@mutualofamerica.com</t>
  </si>
  <si>
    <t>www.mutualofamerica.com</t>
  </si>
  <si>
    <t>Thode</t>
  </si>
  <si>
    <t>Sr. Manager, Product Compliance</t>
  </si>
  <si>
    <t>Nassau Life and Annuity Company</t>
  </si>
  <si>
    <t>Phillip J</t>
  </si>
  <si>
    <t>Gass</t>
  </si>
  <si>
    <t>Diana Piquette</t>
  </si>
  <si>
    <t>Phillip J.</t>
  </si>
  <si>
    <t>Nassau Life Insurance Company of Kansas</t>
  </si>
  <si>
    <t>National American Insurance Company</t>
  </si>
  <si>
    <t>PO Box 9</t>
  </si>
  <si>
    <t>CHANDLER</t>
  </si>
  <si>
    <t>Lance</t>
  </si>
  <si>
    <t>LaGere</t>
  </si>
  <si>
    <t>llagere@naico.com</t>
  </si>
  <si>
    <t>Myrna Beasler</t>
  </si>
  <si>
    <t>McCoy</t>
  </si>
  <si>
    <t>State Reporting Accountant</t>
  </si>
  <si>
    <t>statereporting@naico.com</t>
  </si>
  <si>
    <t>www.naico.com</t>
  </si>
  <si>
    <t>Myrna</t>
  </si>
  <si>
    <t>Beasler</t>
  </si>
  <si>
    <t>VP and CFO</t>
  </si>
  <si>
    <t>mbeasler@naico.com</t>
  </si>
  <si>
    <t>National Benefit Life Insurance Company</t>
  </si>
  <si>
    <t>30-30 47th Avenue</t>
  </si>
  <si>
    <t>Suite 625</t>
  </si>
  <si>
    <t>LONG ISLAND CITY</t>
  </si>
  <si>
    <t>Joseph</t>
  </si>
  <si>
    <t>Gill</t>
  </si>
  <si>
    <t>joseph.gill@primerica.com</t>
  </si>
  <si>
    <t>Fabiny</t>
  </si>
  <si>
    <t>Primerica</t>
  </si>
  <si>
    <t>neil.fabiny@primerica.com</t>
  </si>
  <si>
    <t>Carragher</t>
  </si>
  <si>
    <t>Assistant General Counsel</t>
  </si>
  <si>
    <t>joseph.carragher@primerica.com</t>
  </si>
  <si>
    <t>11101</t>
  </si>
  <si>
    <t>Leanne</t>
  </si>
  <si>
    <t>Ness</t>
  </si>
  <si>
    <t>leanne.ness@primerica.com</t>
  </si>
  <si>
    <t>National Casualty Company</t>
  </si>
  <si>
    <t>Russell Mark</t>
  </si>
  <si>
    <t>Amber M Wayne</t>
  </si>
  <si>
    <t>www.scottsadleins.com</t>
  </si>
  <si>
    <t>National Farmers Union Life Insurance Company</t>
  </si>
  <si>
    <t>National Farmers Union Property and Casualty Company</t>
  </si>
  <si>
    <t>www.farmersunioninsurance.com</t>
  </si>
  <si>
    <t>National Fire Insurance Company of Hartford</t>
  </si>
  <si>
    <t>National Guardian Life Insurance Company</t>
  </si>
  <si>
    <t>123 Town Square Place</t>
  </si>
  <si>
    <t>PMB749</t>
  </si>
  <si>
    <t>Nancy L Stoddard</t>
  </si>
  <si>
    <t>Greiber</t>
  </si>
  <si>
    <t>kagreiber@nglic.com</t>
  </si>
  <si>
    <t>2 East Gilman Street</t>
  </si>
  <si>
    <t>www.nglic.com</t>
  </si>
  <si>
    <t>Tews</t>
  </si>
  <si>
    <t>AVP-Financial Reporting</t>
  </si>
  <si>
    <t>dmtews@nglic.com</t>
  </si>
  <si>
    <t>4455 LBJ Freeway</t>
  </si>
  <si>
    <t xml:space="preserve">DALLAS </t>
  </si>
  <si>
    <t>Charles</t>
  </si>
  <si>
    <t>charlie.harris@ngic.com</t>
  </si>
  <si>
    <t>Scott Randles</t>
  </si>
  <si>
    <t>Actuary, Senior Consultant III</t>
  </si>
  <si>
    <t>Suite 132</t>
  </si>
  <si>
    <t>www.nationgeneral.com</t>
  </si>
  <si>
    <t>DIrector, Actuary</t>
  </si>
  <si>
    <t>Kreski</t>
  </si>
  <si>
    <t>National Indemnity Company of Mid-America</t>
  </si>
  <si>
    <t>National Interstate Insurance Company</t>
  </si>
  <si>
    <t>3250 Interstate Drive</t>
  </si>
  <si>
    <t>RICHFIELD</t>
  </si>
  <si>
    <t>SUMMIT</t>
  </si>
  <si>
    <t>Mercurio</t>
  </si>
  <si>
    <t>tony.mercurio@natl.com</t>
  </si>
  <si>
    <t>Julie McGraw</t>
  </si>
  <si>
    <t>Ambrogio</t>
  </si>
  <si>
    <t>HR Supervisor</t>
  </si>
  <si>
    <t>National Interstate Insurance</t>
  </si>
  <si>
    <t>maria.ambrogio@natl.com</t>
  </si>
  <si>
    <t>HR Director</t>
  </si>
  <si>
    <t>melissa.kaminski@natl.com</t>
  </si>
  <si>
    <t>44286</t>
  </si>
  <si>
    <t>www.natl.com</t>
  </si>
  <si>
    <t>Melissa.Kaminski@natl.com</t>
  </si>
  <si>
    <t>National Life Insurance Company</t>
  </si>
  <si>
    <t>www.nationallife.com</t>
  </si>
  <si>
    <t>National Surety Corporation</t>
  </si>
  <si>
    <t>National Teachers Associates Life Insurance Company</t>
  </si>
  <si>
    <t>Zuraitis</t>
  </si>
  <si>
    <t>Bret A Conklin</t>
  </si>
  <si>
    <t>Dyna R</t>
  </si>
  <si>
    <t>Arradaza</t>
  </si>
  <si>
    <t>Sr. Accountant</t>
  </si>
  <si>
    <t>dyna.arradaza@ntalife.com</t>
  </si>
  <si>
    <t>4949 Keller Springs Road</t>
  </si>
  <si>
    <t>ADDISON</t>
  </si>
  <si>
    <t>www.ntalife.com</t>
  </si>
  <si>
    <t>Flaherty</t>
  </si>
  <si>
    <t>AVP Finance &amp; Planning</t>
  </si>
  <si>
    <t>amy.flaherty@ntalife.com</t>
  </si>
  <si>
    <t>National Union Fire Insurance Company of Pittsburgh, PA</t>
  </si>
  <si>
    <t>Nationwide Affinity Insurance Company of America</t>
  </si>
  <si>
    <t>Nationwide Life and Annuity Insurance Company</t>
  </si>
  <si>
    <t>John Laughlin</t>
  </si>
  <si>
    <t>Carter</t>
  </si>
  <si>
    <t>Timothy Gerard Frommeyer</t>
  </si>
  <si>
    <t>Nationwide Life Insurance Company</t>
  </si>
  <si>
    <t>Laughlin Carter</t>
  </si>
  <si>
    <t>President &amp; COO, Property &amp; Casualty</t>
  </si>
  <si>
    <t>Timothy G Frommeyer</t>
  </si>
  <si>
    <t>Nau Country Insurance Company</t>
  </si>
  <si>
    <t>7333 Sunwood Drive</t>
  </si>
  <si>
    <t>ANOKA</t>
  </si>
  <si>
    <t>Gregory J.</t>
  </si>
  <si>
    <t>Deal</t>
  </si>
  <si>
    <t>roger.trampel@naucountry.com</t>
  </si>
  <si>
    <t>James R. Korin</t>
  </si>
  <si>
    <t>AVP Accounting Manager</t>
  </si>
  <si>
    <t>NAU Country Insurance Company</t>
  </si>
  <si>
    <t>www.naucountry.com</t>
  </si>
  <si>
    <t>Navigators Insurance Company</t>
  </si>
  <si>
    <t>Jane</t>
  </si>
  <si>
    <t>Lin</t>
  </si>
  <si>
    <t>jane.lin@thehartford.com</t>
  </si>
  <si>
    <t>New England Life Insurance Company</t>
  </si>
  <si>
    <t>Suite 447</t>
  </si>
  <si>
    <t>Gianna Figaro-Sterling</t>
  </si>
  <si>
    <t>New Hampshire Insurance Company</t>
  </si>
  <si>
    <t>New York Life Insurance and Annuity Corporation</t>
  </si>
  <si>
    <t>51 Madison Avenue</t>
  </si>
  <si>
    <t>Desanto</t>
  </si>
  <si>
    <t>craigdesanto@newyorklife.com</t>
  </si>
  <si>
    <t>Eric Feldstein</t>
  </si>
  <si>
    <t>www.newyorklife.com</t>
  </si>
  <si>
    <t>New York Life Insurance Company</t>
  </si>
  <si>
    <t>Chairman of the Board, &amp; CEO</t>
  </si>
  <si>
    <t>Nippon Life Insurance Company of America</t>
  </si>
  <si>
    <t>666 Third Avenue</t>
  </si>
  <si>
    <t>Suite 2201</t>
  </si>
  <si>
    <t>Takashi</t>
  </si>
  <si>
    <t>Nakayama</t>
  </si>
  <si>
    <t>President &amp; CEO, NLIA</t>
  </si>
  <si>
    <t>t-nakayama@nipponlifebenefits.com</t>
  </si>
  <si>
    <t>Bruce Walker</t>
  </si>
  <si>
    <t>Eugene</t>
  </si>
  <si>
    <t>Gorodnitsky</t>
  </si>
  <si>
    <t>Nippon Life Insurance Company</t>
  </si>
  <si>
    <t>e-gorodnitsky@nipponlifebenefits.com</t>
  </si>
  <si>
    <t>Rios</t>
  </si>
  <si>
    <t>AVP, Valuation Actuary, FSA, MAAA</t>
  </si>
  <si>
    <t>m-rios@nipponlifebenefits.com</t>
  </si>
  <si>
    <t>10017</t>
  </si>
  <si>
    <t>www.nipponlifebenefits.com</t>
  </si>
  <si>
    <t>Actuarial Director, FSA</t>
  </si>
  <si>
    <t>NorGUARD Insurance Company</t>
  </si>
  <si>
    <t>North American Company for Life and Health Insurance</t>
  </si>
  <si>
    <t>www.nacolah.com</t>
  </si>
  <si>
    <t>North River Insurance Company</t>
  </si>
  <si>
    <t>Marc James</t>
  </si>
  <si>
    <t>Adee</t>
  </si>
  <si>
    <t>marc.adee@cfins.com</t>
  </si>
  <si>
    <t>Arleen Paladino</t>
  </si>
  <si>
    <t>Sabina</t>
  </si>
  <si>
    <t>Graziano</t>
  </si>
  <si>
    <t>Reporting Analyst</t>
  </si>
  <si>
    <t>Crum &amp; Forster</t>
  </si>
  <si>
    <t>sabina.graziano@cfins.com</t>
  </si>
  <si>
    <t>Five Christopher Way</t>
  </si>
  <si>
    <t>MONMOUTH</t>
  </si>
  <si>
    <t>www.cfins.com</t>
  </si>
  <si>
    <t>Sean</t>
  </si>
  <si>
    <t>Gorrell</t>
  </si>
  <si>
    <t>Reporting Supervisor</t>
  </si>
  <si>
    <t>sean.gorrell@cfins.com</t>
  </si>
  <si>
    <t>Northwestern Long Term Care Insurance Company</t>
  </si>
  <si>
    <t>720 Wisconsin Avenue East</t>
  </si>
  <si>
    <t>Janda</t>
  </si>
  <si>
    <t>angelajanda@northwesternmutual.com</t>
  </si>
  <si>
    <t>Michael G. Carter</t>
  </si>
  <si>
    <t>www.northwesternmutual.com</t>
  </si>
  <si>
    <t>Sr. Director External Reporting &amp; Controls</t>
  </si>
  <si>
    <t>phyllisclark@northwesternmutual.com</t>
  </si>
  <si>
    <t>Northwestern Mutual Life Insurance Company (The)</t>
  </si>
  <si>
    <t>720 East Wisconsin Avenue</t>
  </si>
  <si>
    <t>Senior Reporting Specialist</t>
  </si>
  <si>
    <t>Todd M. Jones</t>
  </si>
  <si>
    <t>Reporting Senior Specialist</t>
  </si>
  <si>
    <t>Sr. Director- External Rptg &amp; Controls</t>
  </si>
  <si>
    <t>Nova Casualty Company</t>
  </si>
  <si>
    <t>Seven Waterside Crossing</t>
  </si>
  <si>
    <t>Rappaport</t>
  </si>
  <si>
    <t>COO</t>
  </si>
  <si>
    <t>crappaport@hanoverprograms.com</t>
  </si>
  <si>
    <t>John Voglesong</t>
  </si>
  <si>
    <t>Dillon</t>
  </si>
  <si>
    <t>Associate Compliance Analyst</t>
  </si>
  <si>
    <t>pdillon@hanover.com</t>
  </si>
  <si>
    <t>Leslie</t>
  </si>
  <si>
    <t>Araujo</t>
  </si>
  <si>
    <t>laraujo@hanover.com</t>
  </si>
  <si>
    <t>06095</t>
  </si>
  <si>
    <t>NYLIFE Insurance Company of Arizona</t>
  </si>
  <si>
    <t>Alexander</t>
  </si>
  <si>
    <t>Cook</t>
  </si>
  <si>
    <t>Chairman of the Board, President and CEO</t>
  </si>
  <si>
    <t>alex_cook@newyorklife.com</t>
  </si>
  <si>
    <t>michael_gaudiosi1@newyorklife.com</t>
  </si>
  <si>
    <t>Petilloe</t>
  </si>
  <si>
    <t>Obsidian Insurance Company</t>
  </si>
  <si>
    <t>1330 Avenue of the Americas</t>
  </si>
  <si>
    <t>Suite 23A</t>
  </si>
  <si>
    <t>Wendy</t>
  </si>
  <si>
    <t>Dobrindt</t>
  </si>
  <si>
    <t>wdobrindt@obsidianspecialty.com</t>
  </si>
  <si>
    <t>Occidental Fire &amp; Casualty Company of North Carolina</t>
  </si>
  <si>
    <t>4200 Six Forks Road</t>
  </si>
  <si>
    <t>Occidental Life Insurance Comp</t>
  </si>
  <si>
    <t>Darla A. Schafer</t>
  </si>
  <si>
    <t>Pioneer Security Life Insurance Company</t>
  </si>
  <si>
    <t>www.pioneersecurity.com</t>
  </si>
  <si>
    <t>Occidental Life Insurance Company of NC</t>
  </si>
  <si>
    <t>Occidental Life Insurance Company of North Carolina</t>
  </si>
  <si>
    <t>www.occidentallife.com</t>
  </si>
  <si>
    <t>Oceanview Life and Annuity Company</t>
  </si>
  <si>
    <t>1819 Wazee Street</t>
  </si>
  <si>
    <t>DENVER</t>
  </si>
  <si>
    <t>David M.</t>
  </si>
  <si>
    <t>O'Malley</t>
  </si>
  <si>
    <t>Susan T. Deakins</t>
  </si>
  <si>
    <t>kentnelson@oceanviewinsurance.com</t>
  </si>
  <si>
    <t>Gregory</t>
  </si>
  <si>
    <t>Odyssey Reinsurance Company</t>
  </si>
  <si>
    <t>Richard F. Coerver</t>
  </si>
  <si>
    <t>Ohio Casualty Insurance Company</t>
  </si>
  <si>
    <t>Ohio Farmers Insurance Company</t>
  </si>
  <si>
    <t>PO Box 5001</t>
  </si>
  <si>
    <t>WESTFIELD CENTER</t>
  </si>
  <si>
    <t>MEDINA</t>
  </si>
  <si>
    <t>John T.H.</t>
  </si>
  <si>
    <t>Batchelder</t>
  </si>
  <si>
    <t>Deputy General Counsel</t>
  </si>
  <si>
    <t>johnbatchelder@westfieldgrp.com</t>
  </si>
  <si>
    <t>Joe Kohmann</t>
  </si>
  <si>
    <t>Onesti</t>
  </si>
  <si>
    <t>Analytics Professional</t>
  </si>
  <si>
    <t>thomasonesti@westfieldgrp.com</t>
  </si>
  <si>
    <t>Sandor</t>
  </si>
  <si>
    <t>Corporate Counsel</t>
  </si>
  <si>
    <t>franksandor@westfieldgrp.com</t>
  </si>
  <si>
    <t>44251</t>
  </si>
  <si>
    <t>5001</t>
  </si>
  <si>
    <t>www.westfieldinsurance.com</t>
  </si>
  <si>
    <t>Frank A.</t>
  </si>
  <si>
    <t>Carrino</t>
  </si>
  <si>
    <t>Secretary and Chief Legal Officer</t>
  </si>
  <si>
    <t>frankcarrino@westfieldgrp.com</t>
  </si>
  <si>
    <t>Old American Insurance Company</t>
  </si>
  <si>
    <t>PO Box 218573</t>
  </si>
  <si>
    <t>Walter Edwin</t>
  </si>
  <si>
    <t>wbixby@kclife.com</t>
  </si>
  <si>
    <t>www.oaic.com</t>
  </si>
  <si>
    <t>Old Republic General Insurance Corporation</t>
  </si>
  <si>
    <t>307 North Michigan Avenue</t>
  </si>
  <si>
    <t>Brendan</t>
  </si>
  <si>
    <t>Roebuck</t>
  </si>
  <si>
    <t>Data Reporting Analyst</t>
  </si>
  <si>
    <t>Old Republic Insurance Company</t>
  </si>
  <si>
    <t>statistics@orinsco.com</t>
  </si>
  <si>
    <t>631 Excel Drive</t>
  </si>
  <si>
    <t>MT. PLEASANT</t>
  </si>
  <si>
    <t>WESTMORELAND</t>
  </si>
  <si>
    <t>Deborah</t>
  </si>
  <si>
    <t>Matthews</t>
  </si>
  <si>
    <t>Assistant Vice President - Compliance</t>
  </si>
  <si>
    <t>Old Republic Life Insurance Company</t>
  </si>
  <si>
    <t>Craig Richard</t>
  </si>
  <si>
    <t>Smiddy</t>
  </si>
  <si>
    <t>oriaccounting@oldrepublic.com</t>
  </si>
  <si>
    <t>Karl W. Mueller</t>
  </si>
  <si>
    <t>Frey</t>
  </si>
  <si>
    <t>cfrey@oldrepublic.com</t>
  </si>
  <si>
    <t>www.oldrepublic.com</t>
  </si>
  <si>
    <t>Sodaro</t>
  </si>
  <si>
    <t>Old Republic Security Assurance Company</t>
  </si>
  <si>
    <t>William Todd</t>
  </si>
  <si>
    <t>Frank J. Sodaro</t>
  </si>
  <si>
    <t>Brock</t>
  </si>
  <si>
    <t>Werner</t>
  </si>
  <si>
    <t>60601</t>
  </si>
  <si>
    <t>Old United Casualty Company</t>
  </si>
  <si>
    <t>PO Box 795</t>
  </si>
  <si>
    <t>SHAWNEE MISSION</t>
  </si>
  <si>
    <t>JOHNSON</t>
  </si>
  <si>
    <t>Glen</t>
  </si>
  <si>
    <t>Mayer</t>
  </si>
  <si>
    <t>insreporting@vtaig.com</t>
  </si>
  <si>
    <t>Tim McGill</t>
  </si>
  <si>
    <t>Zitta</t>
  </si>
  <si>
    <t>Old United Life Insurance Company</t>
  </si>
  <si>
    <t>www.oldunited.com</t>
  </si>
  <si>
    <t>McGill</t>
  </si>
  <si>
    <t>Alvey</t>
  </si>
  <si>
    <t>66201</t>
  </si>
  <si>
    <t>Omaha Health Insurance Company</t>
  </si>
  <si>
    <t>Buechler</t>
  </si>
  <si>
    <t>bradley.buechler@mutualofomaha.com</t>
  </si>
  <si>
    <t>Omaha Insurance Company</t>
  </si>
  <si>
    <t>Rich Hrabchak</t>
  </si>
  <si>
    <t>Openly Insurance Company</t>
  </si>
  <si>
    <t>2 Office Park Court</t>
  </si>
  <si>
    <t>Suite 103</t>
  </si>
  <si>
    <t>Manager - FinRpt&amp;Contrls</t>
  </si>
  <si>
    <t>accounting@openly.com</t>
  </si>
  <si>
    <t>Tyree Harris</t>
  </si>
  <si>
    <t>Manager-FinRptg&amp;Contrls</t>
  </si>
  <si>
    <t>www.openly.com</t>
  </si>
  <si>
    <t>Abraham</t>
  </si>
  <si>
    <t>Sr. Dir - FinRptg&amp;Contrls</t>
  </si>
  <si>
    <t>Optimum Re Insurance Company</t>
  </si>
  <si>
    <t>PO Box 660010</t>
  </si>
  <si>
    <t>Williamson</t>
  </si>
  <si>
    <t>oric.dal-accounting@optimumre.com</t>
  </si>
  <si>
    <t>Senior Accounting Clerk &amp; Compliance Administrator</t>
  </si>
  <si>
    <t>dawn.williamson@optimumre.com</t>
  </si>
  <si>
    <t>Accounting &amp; Benefits Manager</t>
  </si>
  <si>
    <t>steven.ross@optimumre.com</t>
  </si>
  <si>
    <t>Optum Insurance of Ohio, Inc.</t>
  </si>
  <si>
    <t>1600 McConnor Parkway</t>
  </si>
  <si>
    <t>Cianfrocco</t>
  </si>
  <si>
    <t>heather.cianfrocco@uhc.com</t>
  </si>
  <si>
    <t>Jeffrey Grosklags</t>
  </si>
  <si>
    <t>Gragg</t>
  </si>
  <si>
    <t>oioh.mailbox@optum.com</t>
  </si>
  <si>
    <t>11020 Optum Circle MN102-0600</t>
  </si>
  <si>
    <t>EDEN PRAIRIE</t>
  </si>
  <si>
    <t>www.optum.com</t>
  </si>
  <si>
    <t>Micah</t>
  </si>
  <si>
    <t>Wenck</t>
  </si>
  <si>
    <t>Assoc Acctng Dir</t>
  </si>
  <si>
    <t>micah.wenck@optum.com</t>
  </si>
  <si>
    <t>Oxford Life Insurance Company</t>
  </si>
  <si>
    <t>Rob</t>
  </si>
  <si>
    <t>Simmons</t>
  </si>
  <si>
    <t>Chairman, President, CEO</t>
  </si>
  <si>
    <t>Jedidiah</t>
  </si>
  <si>
    <t>Relph</t>
  </si>
  <si>
    <t>Oxford Life</t>
  </si>
  <si>
    <t>jedidiah_relph@oxfordlife.com</t>
  </si>
  <si>
    <t>Ozark National Life Insurance Company</t>
  </si>
  <si>
    <t>PO Box 219541</t>
  </si>
  <si>
    <t>Burkholder</t>
  </si>
  <si>
    <t>Crow</t>
  </si>
  <si>
    <t>jason.crow@ozark-national.com</t>
  </si>
  <si>
    <t>500 East Ninth Street</t>
  </si>
  <si>
    <t>Melton</t>
  </si>
  <si>
    <t>david.melton@ozark-national.com</t>
  </si>
  <si>
    <t>64106</t>
  </si>
  <si>
    <t>Jill.Thompson@ozark-national.com</t>
  </si>
  <si>
    <t>http://www.ozark-national.com</t>
  </si>
  <si>
    <t>Brent.Burkholder@ozark-national.com</t>
  </si>
  <si>
    <t>Pacific Employers Insurance Company</t>
  </si>
  <si>
    <t>Pacific Guardian Life Insurance Co., Ltd.</t>
  </si>
  <si>
    <t>1440 Kapiolani Boulevard</t>
  </si>
  <si>
    <t>Suite 1700</t>
  </si>
  <si>
    <t>HONOLULU</t>
  </si>
  <si>
    <t>HI</t>
  </si>
  <si>
    <t>Mundon</t>
  </si>
  <si>
    <t>cmundon@pacificguardian.com</t>
  </si>
  <si>
    <t>Curtis Agor</t>
  </si>
  <si>
    <t>Curtis</t>
  </si>
  <si>
    <t>Agor</t>
  </si>
  <si>
    <t>VP, CFO, Treasurer</t>
  </si>
  <si>
    <t>cagor@pacificguardian.com</t>
  </si>
  <si>
    <t>Pacific Indemnity Company</t>
  </si>
  <si>
    <t>Pacific Life &amp; Annuity Company</t>
  </si>
  <si>
    <t>700 Newport Center Drive</t>
  </si>
  <si>
    <t>NEWPORT BEACH</t>
  </si>
  <si>
    <t>Morris</t>
  </si>
  <si>
    <t>james.morris@pacificlife.com</t>
  </si>
  <si>
    <t>Darryl Button</t>
  </si>
  <si>
    <t>McClister</t>
  </si>
  <si>
    <t>Sr. Compliance Analyst II</t>
  </si>
  <si>
    <t>Pacific Life Insurance Company</t>
  </si>
  <si>
    <t>sean.mcclister@pacificlife.com</t>
  </si>
  <si>
    <t>www.pacificlife.com</t>
  </si>
  <si>
    <t>Director, Regulatory Compliance</t>
  </si>
  <si>
    <t>erin.miller@pacificlife.com</t>
  </si>
  <si>
    <t>PacifiCare Life Assurance Company</t>
  </si>
  <si>
    <t>Benjamin William</t>
  </si>
  <si>
    <t>Grabski</t>
  </si>
  <si>
    <t>Robert James Gregoire</t>
  </si>
  <si>
    <t>Dylan</t>
  </si>
  <si>
    <t>Herr</t>
  </si>
  <si>
    <t>UHC</t>
  </si>
  <si>
    <t>dylan_herr@uhc.com</t>
  </si>
  <si>
    <t>david_duschane@uhc.com</t>
  </si>
  <si>
    <t>55343</t>
  </si>
  <si>
    <t>www.uhc.com</t>
  </si>
  <si>
    <t>Pan-American Assurance Company</t>
  </si>
  <si>
    <t>PO Box 53372</t>
  </si>
  <si>
    <t>NEW ORLEANS</t>
  </si>
  <si>
    <t>ORLEANS</t>
  </si>
  <si>
    <t>LA</t>
  </si>
  <si>
    <t>Jose S.</t>
  </si>
  <si>
    <t>Suquet</t>
  </si>
  <si>
    <t>panamtax@palig.com</t>
  </si>
  <si>
    <t>Alvaro Munoz</t>
  </si>
  <si>
    <t>Jami S.</t>
  </si>
  <si>
    <t>Kampen</t>
  </si>
  <si>
    <t>Director, Tax &amp; Financial Analysis</t>
  </si>
  <si>
    <t>www.panamericanlife.com</t>
  </si>
  <si>
    <t>Mabry</t>
  </si>
  <si>
    <t>Vice President, Corp Tax</t>
  </si>
  <si>
    <t>Pan-American Life Insurance Company</t>
  </si>
  <si>
    <t>PO Box 60219</t>
  </si>
  <si>
    <t>Steven Friedman</t>
  </si>
  <si>
    <t>VIce-President, Corp Tax</t>
  </si>
  <si>
    <t>Park Ave Life Insurance Company</t>
  </si>
  <si>
    <t>Slipowtz</t>
  </si>
  <si>
    <t>Financial Accountant</t>
  </si>
  <si>
    <t>angie_lopez@glic.com</t>
  </si>
  <si>
    <t>Cascio</t>
  </si>
  <si>
    <t>Manager, Reinsurance Accounting &amp; Analysis</t>
  </si>
  <si>
    <t>john_cascio@glic.com</t>
  </si>
  <si>
    <t>Park National Insurance Company</t>
  </si>
  <si>
    <t>Parker Centennial Assurance Company</t>
  </si>
  <si>
    <t>Partner Re America Insurance Company</t>
  </si>
  <si>
    <t>Kelly J.</t>
  </si>
  <si>
    <t>Munger</t>
  </si>
  <si>
    <t>kelly.munger@partnerre.com</t>
  </si>
  <si>
    <t>Chang</t>
  </si>
  <si>
    <t>praiccompliance@partnerre.com</t>
  </si>
  <si>
    <t>www.parnerre.com</t>
  </si>
  <si>
    <t>lisa.fidelibus@parnerre.com</t>
  </si>
  <si>
    <t>PartnerRe Life Reinsurance Company of America</t>
  </si>
  <si>
    <t>200 Stamford Place</t>
  </si>
  <si>
    <t>Shanahan</t>
  </si>
  <si>
    <t>regulatoryus@partnerre.com</t>
  </si>
  <si>
    <t>Maura</t>
  </si>
  <si>
    <t>Tepper</t>
  </si>
  <si>
    <t>Vice President &amp; Assistant Secretary</t>
  </si>
  <si>
    <t>RegulatoryUS@partnerre.com</t>
  </si>
  <si>
    <t>Patriot General Insurance Company</t>
  </si>
  <si>
    <t>Paul Revere Life Insurance Company</t>
  </si>
  <si>
    <t>1 South</t>
  </si>
  <si>
    <t>Simonds</t>
  </si>
  <si>
    <t>msimonds@unum.com</t>
  </si>
  <si>
    <t>Steve Zsabel, EVP, Finance</t>
  </si>
  <si>
    <t>AVP, Product and Valuation Accounting</t>
  </si>
  <si>
    <t>kgardner@umum.com</t>
  </si>
  <si>
    <t>Pekin Life Insurance Company</t>
  </si>
  <si>
    <t>2505 Court Street</t>
  </si>
  <si>
    <t>PEKIN</t>
  </si>
  <si>
    <t>TAZEWELL</t>
  </si>
  <si>
    <t>Connell</t>
  </si>
  <si>
    <t>dconnell@pekininsurance.com</t>
  </si>
  <si>
    <t>Mike Zabinski</t>
  </si>
  <si>
    <t>Denning</t>
  </si>
  <si>
    <t>Life Compliance Analyst</t>
  </si>
  <si>
    <t>mdenning@pekininsurance.com</t>
  </si>
  <si>
    <t>www.pekininsurance.com</t>
  </si>
  <si>
    <t>Jocelyn</t>
  </si>
  <si>
    <t>Duncan</t>
  </si>
  <si>
    <t>Vice President - Life Administration</t>
  </si>
  <si>
    <t>jduncan@pekininsurance.com</t>
  </si>
  <si>
    <t>Penn Insurance and Annuity Company</t>
  </si>
  <si>
    <t>600 Dresher Road</t>
  </si>
  <si>
    <t>HORSHAM</t>
  </si>
  <si>
    <t>Carly</t>
  </si>
  <si>
    <t>Senior Accounting Analyst</t>
  </si>
  <si>
    <t>Penn Mutual</t>
  </si>
  <si>
    <t>statefilings@pennmutual.com</t>
  </si>
  <si>
    <t>www.pennmutual.com</t>
  </si>
  <si>
    <t>Hayes</t>
  </si>
  <si>
    <t>statefilings@penmutual.com</t>
  </si>
  <si>
    <t>Penn Mutual Life Insurance Company</t>
  </si>
  <si>
    <t>David M Raszeja</t>
  </si>
  <si>
    <t>Pennsylvania Insurance Company</t>
  </si>
  <si>
    <t>Pennsylvania Lumbermens Mutual Insurance Company</t>
  </si>
  <si>
    <t>2005 Market Street</t>
  </si>
  <si>
    <t>Suite 1200</t>
  </si>
  <si>
    <t>Marazzo</t>
  </si>
  <si>
    <t>VP - Accounting/Treasurer</t>
  </si>
  <si>
    <t>ncusato@plmins.com</t>
  </si>
  <si>
    <t>John K Smith</t>
  </si>
  <si>
    <t>Cusato</t>
  </si>
  <si>
    <t>www.plmilm.com</t>
  </si>
  <si>
    <t>John F</t>
  </si>
  <si>
    <t>VP &amp; Treasurer</t>
  </si>
  <si>
    <t>jmarazzo@plmins.com</t>
  </si>
  <si>
    <t>Pennsylvania Manufacturers' Association Insurance Company</t>
  </si>
  <si>
    <t>PO Box 3031</t>
  </si>
  <si>
    <t>Patrice</t>
  </si>
  <si>
    <t>Ricci</t>
  </si>
  <si>
    <t>Lead Analyst</t>
  </si>
  <si>
    <t>patrice_ricci@pmagroup.com</t>
  </si>
  <si>
    <t>Rob Bell</t>
  </si>
  <si>
    <t>PMA Companies</t>
  </si>
  <si>
    <t>380 Sentry Parkway</t>
  </si>
  <si>
    <t>www.pmacompanies.com</t>
  </si>
  <si>
    <t>Himmelberger</t>
  </si>
  <si>
    <t>Assistant Vice President &amp; Senior Actuary</t>
  </si>
  <si>
    <t>amy_himmelberger@pmagroup.com</t>
  </si>
  <si>
    <t>Pennsylvania National Mutual Casualty Insurance Company</t>
  </si>
  <si>
    <t>Two North Second Street</t>
  </si>
  <si>
    <t>Sears</t>
  </si>
  <si>
    <t>Jacquelyn M. Anderson</t>
  </si>
  <si>
    <t>Tamir</t>
  </si>
  <si>
    <t>London</t>
  </si>
  <si>
    <t>tlondon@pnat.com</t>
  </si>
  <si>
    <t>Sheeler</t>
  </si>
  <si>
    <t>asheeler@pnat.com</t>
  </si>
  <si>
    <t>17105</t>
  </si>
  <si>
    <t>2361</t>
  </si>
  <si>
    <t>www.pennnationalinsurance.com</t>
  </si>
  <si>
    <t>Buggy</t>
  </si>
  <si>
    <t>Manager of Financial Reporting</t>
  </si>
  <si>
    <t>mbuggy@pnat.com</t>
  </si>
  <si>
    <t>Petroleum Casualty Company</t>
  </si>
  <si>
    <t>22777 Springwoods Village Parkway</t>
  </si>
  <si>
    <t>EMRM/PCC LOC 105</t>
  </si>
  <si>
    <t>SPRING</t>
  </si>
  <si>
    <t>Gina</t>
  </si>
  <si>
    <t>Gomez</t>
  </si>
  <si>
    <t>gina.r.gomez@exxonmobil.com</t>
  </si>
  <si>
    <t>Amanda Schoggin</t>
  </si>
  <si>
    <t>Staff Assistant</t>
  </si>
  <si>
    <t>Clausen</t>
  </si>
  <si>
    <t>Regional Team Lead</t>
  </si>
  <si>
    <t>tara.b.clausen@exxonmobil.com</t>
  </si>
  <si>
    <t>Philadelphia American Life Insurance Company</t>
  </si>
  <si>
    <t>11720 Katy Freeway</t>
  </si>
  <si>
    <t>Bill</t>
  </si>
  <si>
    <t>Chen</t>
  </si>
  <si>
    <t>bchen@neweralife.com</t>
  </si>
  <si>
    <t>Paul Mundy</t>
  </si>
  <si>
    <t>Hu</t>
  </si>
  <si>
    <t>Associate Actuary</t>
  </si>
  <si>
    <t>hhu@neweralife.com</t>
  </si>
  <si>
    <t>PO Box 4884</t>
  </si>
  <si>
    <t>House</t>
  </si>
  <si>
    <t>khouse@neweralife.com</t>
  </si>
  <si>
    <t>77210</t>
  </si>
  <si>
    <t>www.neweralife.com</t>
  </si>
  <si>
    <t>Philadelphia Indemnity Insurance Company</t>
  </si>
  <si>
    <t>One Bala Plaza</t>
  </si>
  <si>
    <t>DiNapoli</t>
  </si>
  <si>
    <t>statutory.statements@tmnas.com</t>
  </si>
  <si>
    <t>Karen Gilmer-Pauciello</t>
  </si>
  <si>
    <t>Kimberly</t>
  </si>
  <si>
    <t>Kessleski</t>
  </si>
  <si>
    <t>Senior Financial Administrator</t>
  </si>
  <si>
    <t>www.phly.com</t>
  </si>
  <si>
    <t>Pauciello</t>
  </si>
  <si>
    <t>PHL Variable Insurance Company</t>
  </si>
  <si>
    <t>PO Box 5056</t>
  </si>
  <si>
    <t>President (Acting)</t>
  </si>
  <si>
    <t>Clemmey</t>
  </si>
  <si>
    <t>Phoenix Insurance Company</t>
  </si>
  <si>
    <t>Physicians Life Insurance Company</t>
  </si>
  <si>
    <t>2600 Dodge Street</t>
  </si>
  <si>
    <t>Reed, Jr.</t>
  </si>
  <si>
    <t>rob.reed@physiciansmutual.com</t>
  </si>
  <si>
    <t>Edward J Mullen</t>
  </si>
  <si>
    <t>accountingcompliance@physiciansmutual.com</t>
  </si>
  <si>
    <t>www.physicianslife.com</t>
  </si>
  <si>
    <t>Oscar</t>
  </si>
  <si>
    <t>Orellana</t>
  </si>
  <si>
    <t>Tax Planning Manager</t>
  </si>
  <si>
    <t>Physicians Mutual Insurance Company</t>
  </si>
  <si>
    <t>Robert A.</t>
  </si>
  <si>
    <t>Edward J. Mullen</t>
  </si>
  <si>
    <t>www.physiciansmutual.com</t>
  </si>
  <si>
    <t>Pinnacle National Insurance Company</t>
  </si>
  <si>
    <t>1900 L. Don Dodson Drive</t>
  </si>
  <si>
    <t>Vice President of Compliance</t>
  </si>
  <si>
    <t>kbrown@statenational.com</t>
  </si>
  <si>
    <t>Marrs</t>
  </si>
  <si>
    <t>marketregulation@statenational.com</t>
  </si>
  <si>
    <t>Pitts</t>
  </si>
  <si>
    <t>epitts@statenational.com</t>
  </si>
  <si>
    <t>Pioneer Mutual Life Insurance Company</t>
  </si>
  <si>
    <t>Plateau Insurance Company</t>
  </si>
  <si>
    <t>PO Box 7001</t>
  </si>
  <si>
    <t>CROSSVILLE</t>
  </si>
  <si>
    <t>Melendez</t>
  </si>
  <si>
    <t>joemelendez@plateaugroup.com</t>
  </si>
  <si>
    <t>Cynthia Starrett</t>
  </si>
  <si>
    <t>tracy.graham@plateaugroup.com</t>
  </si>
  <si>
    <t>www.plateaugroup.com</t>
  </si>
  <si>
    <t>michael.ramsey@plateaugroup.com</t>
  </si>
  <si>
    <t>Police and Firemen's Insurance Association</t>
  </si>
  <si>
    <t>101 East 116th Street</t>
  </si>
  <si>
    <t>CARMEL</t>
  </si>
  <si>
    <t>Clines</t>
  </si>
  <si>
    <t>jtauber@pfia.net</t>
  </si>
  <si>
    <t>Jeff Warnock</t>
  </si>
  <si>
    <t>Tauber</t>
  </si>
  <si>
    <t>Statutory Accounting &amp; Reporting</t>
  </si>
  <si>
    <t>www.pfia1913.org</t>
  </si>
  <si>
    <t>Jeanie</t>
  </si>
  <si>
    <t>VP Operations</t>
  </si>
  <si>
    <t>jwilliams@pfia.net</t>
  </si>
  <si>
    <t>Polish National Allianceof The United States Of North America</t>
  </si>
  <si>
    <t>6100 North Cicero Avenue</t>
  </si>
  <si>
    <t>Frank J</t>
  </si>
  <si>
    <t>Spula</t>
  </si>
  <si>
    <t>frank.spula@pna-znp.org</t>
  </si>
  <si>
    <t>Jim Gura</t>
  </si>
  <si>
    <t>Gura</t>
  </si>
  <si>
    <t>jim.gura@pna-znp.org</t>
  </si>
  <si>
    <t>www.pna-znp.org</t>
  </si>
  <si>
    <t>Polish Roman Catholic Union of America</t>
  </si>
  <si>
    <t>984 North Milwaukee Avenue</t>
  </si>
  <si>
    <t>James J</t>
  </si>
  <si>
    <t>Robaczewski</t>
  </si>
  <si>
    <t>statement@prcua.org</t>
  </si>
  <si>
    <t>Agnieszka Bastrzyk</t>
  </si>
  <si>
    <t>Grabowski</t>
  </si>
  <si>
    <t>Administrative Assistant</t>
  </si>
  <si>
    <t>anna-grabowski@prcua.org</t>
  </si>
  <si>
    <t>www.prcua.org</t>
  </si>
  <si>
    <t>Praetorian Insurance Company</t>
  </si>
  <si>
    <t xml:space="preserve">Wall Street Plaza </t>
  </si>
  <si>
    <t>88 Pine Street, Fourth Floor</t>
  </si>
  <si>
    <t>PreferredOne Insurance Company</t>
  </si>
  <si>
    <t>9700 Health Care Lane</t>
  </si>
  <si>
    <t>Brett</t>
  </si>
  <si>
    <t>Edelson</t>
  </si>
  <si>
    <t>brett_e_edelson@uhc.com</t>
  </si>
  <si>
    <t>Ryan Palmsteen</t>
  </si>
  <si>
    <t>Darla</t>
  </si>
  <si>
    <t>Polzin</t>
  </si>
  <si>
    <t>United Healthcare</t>
  </si>
  <si>
    <t>darla.omalley-polzin@uhc.com</t>
  </si>
  <si>
    <t>9800 Health Care Lane MN006-E500</t>
  </si>
  <si>
    <t>www.preferredone.com</t>
  </si>
  <si>
    <t>Cody</t>
  </si>
  <si>
    <t>cody_triplett2@uhc.com</t>
  </si>
  <si>
    <t>Primerica Life Insurance Company</t>
  </si>
  <si>
    <t>1 Primerica Parkway</t>
  </si>
  <si>
    <t>Unit 605</t>
  </si>
  <si>
    <t>DULUTH</t>
  </si>
  <si>
    <t>GWINNETT</t>
  </si>
  <si>
    <t>marco.seta@primerica.com</t>
  </si>
  <si>
    <t>Marco</t>
  </si>
  <si>
    <t>Seta</t>
  </si>
  <si>
    <t>Assistant VP</t>
  </si>
  <si>
    <t>One Primerca Parkway</t>
  </si>
  <si>
    <t>www.primerica.com</t>
  </si>
  <si>
    <t>Bret</t>
  </si>
  <si>
    <t>bret.thomas@primerica.com</t>
  </si>
  <si>
    <t>PrimeWest Health</t>
  </si>
  <si>
    <t>3905 Dakota Street</t>
  </si>
  <si>
    <t>Przybilla</t>
  </si>
  <si>
    <t>jim.przybilla@primewest.org</t>
  </si>
  <si>
    <t>Alexander M Tava</t>
  </si>
  <si>
    <t>Jonathon W.</t>
  </si>
  <si>
    <t>Hodgson</t>
  </si>
  <si>
    <t>Cirdan Health Systems, Inc.</t>
  </si>
  <si>
    <t>jon.hodgson@cirdanhealth.com</t>
  </si>
  <si>
    <t>444 Cedar Street</t>
  </si>
  <si>
    <t>Tava</t>
  </si>
  <si>
    <t>alex.tava@cirdanhealth.com</t>
  </si>
  <si>
    <t>www.primewest.org</t>
  </si>
  <si>
    <t>Principal</t>
  </si>
  <si>
    <t>Principal Life Insurance Company</t>
  </si>
  <si>
    <t>711 High Street</t>
  </si>
  <si>
    <t>Houston</t>
  </si>
  <si>
    <t>houston.dan@principal.com</t>
  </si>
  <si>
    <t>Deanna Strable</t>
  </si>
  <si>
    <t>April</t>
  </si>
  <si>
    <t>Pottridge</t>
  </si>
  <si>
    <t>Assistant Director- Compliance</t>
  </si>
  <si>
    <t>pottridge.april@principal.com</t>
  </si>
  <si>
    <t>www.principal.com</t>
  </si>
  <si>
    <t>Austen</t>
  </si>
  <si>
    <t>Tebockhorst</t>
  </si>
  <si>
    <t>Director Compliance</t>
  </si>
  <si>
    <t>tebockhorst.austen@Principal.com</t>
  </si>
  <si>
    <t>Principal National Life Insurance Company</t>
  </si>
  <si>
    <t>Kaster</t>
  </si>
  <si>
    <t>Assistant Director - Compliance</t>
  </si>
  <si>
    <t>kaster.jason@principal.com</t>
  </si>
  <si>
    <t>Oppedal</t>
  </si>
  <si>
    <t>Director - Compliance</t>
  </si>
  <si>
    <t>oppedal.chad@principal.com</t>
  </si>
  <si>
    <t>Professional Insurance Company</t>
  </si>
  <si>
    <t>David James</t>
  </si>
  <si>
    <t>Healy</t>
  </si>
  <si>
    <t>Aminta</t>
  </si>
  <si>
    <t>Rodriguez</t>
  </si>
  <si>
    <t>Sun Life</t>
  </si>
  <si>
    <t>Progressive Preferred Insurance Company</t>
  </si>
  <si>
    <t>PO Box 89490</t>
  </si>
  <si>
    <t>Andreano</t>
  </si>
  <si>
    <t>financial_reporting@progressive.com</t>
  </si>
  <si>
    <t>John Sauerland</t>
  </si>
  <si>
    <t>Jenni</t>
  </si>
  <si>
    <t>Duchon</t>
  </si>
  <si>
    <t>www.progressive.com</t>
  </si>
  <si>
    <t>Lei</t>
  </si>
  <si>
    <t>Canaday</t>
  </si>
  <si>
    <t>Associate Manager of Financial Reporting</t>
  </si>
  <si>
    <t>ProSelect Insurance Company</t>
  </si>
  <si>
    <t>One Financial Center</t>
  </si>
  <si>
    <t>13th Floor</t>
  </si>
  <si>
    <t>Holzer</t>
  </si>
  <si>
    <t>Director, Legal</t>
  </si>
  <si>
    <t>reg-filings@coverys.com</t>
  </si>
  <si>
    <t>Todd Mills</t>
  </si>
  <si>
    <t>Director, Legal and Head of Regulatory Affairs</t>
  </si>
  <si>
    <t>Coverys</t>
  </si>
  <si>
    <t>www.coverys.com</t>
  </si>
  <si>
    <t>Murawski</t>
  </si>
  <si>
    <t>Director and Associate General Counsel</t>
  </si>
  <si>
    <t>mmurawski@coverys.com</t>
  </si>
  <si>
    <t>Protective Insurance Company</t>
  </si>
  <si>
    <t>111 Congressional Boulevard</t>
  </si>
  <si>
    <t>Ronald</t>
  </si>
  <si>
    <t>Goshen</t>
  </si>
  <si>
    <t>goshen@protectiveinsurance.com</t>
  </si>
  <si>
    <t>Kiran</t>
  </si>
  <si>
    <t>Singh</t>
  </si>
  <si>
    <t>ksingh@protectiveinsurance.com</t>
  </si>
  <si>
    <t>Protective Life Insurance Company</t>
  </si>
  <si>
    <t xml:space="preserve">BIRMINGHAM </t>
  </si>
  <si>
    <t>COB, President &amp; CEO</t>
  </si>
  <si>
    <t>West Coast Life Insurance Company</t>
  </si>
  <si>
    <t>Protective Property &amp; Casualty Insurance Company</t>
  </si>
  <si>
    <t>14755 North Outer Forty Road</t>
  </si>
  <si>
    <t>M. Scott</t>
  </si>
  <si>
    <t>Karchunas</t>
  </si>
  <si>
    <t>Gregg O. Cariolano</t>
  </si>
  <si>
    <t>Hirsch</t>
  </si>
  <si>
    <t>Robert.hirsch@protective.com</t>
  </si>
  <si>
    <t>Ashford</t>
  </si>
  <si>
    <t>Patrice.Ashford@protective.com</t>
  </si>
  <si>
    <t>Provident Life and Accident Insurance Company</t>
  </si>
  <si>
    <t>Pruco Life Insurance Company</t>
  </si>
  <si>
    <t>Vice President Financial Reporting</t>
  </si>
  <si>
    <t>Public Service Insurance Company</t>
  </si>
  <si>
    <t>One Park Avenue</t>
  </si>
  <si>
    <t>Summers</t>
  </si>
  <si>
    <t>rsummers@mcarta.com</t>
  </si>
  <si>
    <t>John T. Hill II</t>
  </si>
  <si>
    <t>Enos</t>
  </si>
  <si>
    <t>benos@agrminc.com</t>
  </si>
  <si>
    <t>www.mcarta.com</t>
  </si>
  <si>
    <t>Puritan Life Insurance Company of America</t>
  </si>
  <si>
    <t>7272 East Indian School Road</t>
  </si>
  <si>
    <t>robert.defeo@puritanlife.com</t>
  </si>
  <si>
    <t>Daniel Turner</t>
  </si>
  <si>
    <t>Chapman</t>
  </si>
  <si>
    <t>john.chapman@puritanlife.com</t>
  </si>
  <si>
    <t>www.puritanlife.com</t>
  </si>
  <si>
    <t>heather.miller@puritanlife.com</t>
  </si>
  <si>
    <t>55 Water Street</t>
  </si>
  <si>
    <t>todd.jones@us.qbe.com</t>
  </si>
  <si>
    <t>Christopher Castaldo</t>
  </si>
  <si>
    <t>Financial Services Analyst</t>
  </si>
  <si>
    <t>www.qbe.com/us</t>
  </si>
  <si>
    <t>QBE Reinsurance Corporation</t>
  </si>
  <si>
    <t>Robert D.</t>
  </si>
  <si>
    <t>Byler</t>
  </si>
  <si>
    <t>Quartz Health Plan MN Corporation</t>
  </si>
  <si>
    <t>2650 Novation Parkway</t>
  </si>
  <si>
    <t>FITCHBURG</t>
  </si>
  <si>
    <t>Senty</t>
  </si>
  <si>
    <t>christine.senty@quartzbenefits.com</t>
  </si>
  <si>
    <t>Jeff Butcher</t>
  </si>
  <si>
    <t>Endres</t>
  </si>
  <si>
    <t>Manager, Statutory Finance</t>
  </si>
  <si>
    <t>jennifer.endres@quartzbenefits.com</t>
  </si>
  <si>
    <t>www.quartzbenefits.com</t>
  </si>
  <si>
    <t>Irene</t>
  </si>
  <si>
    <t>Liebenstein</t>
  </si>
  <si>
    <t>Director, Financial Reporting-Corporate Controller</t>
  </si>
  <si>
    <t>irene.liebenstein@quartzbenefits.com</t>
  </si>
  <si>
    <t>R.V.I. America Insurance Company</t>
  </si>
  <si>
    <t>201 Broad Street</t>
  </si>
  <si>
    <t>McGroarty</t>
  </si>
  <si>
    <t>Co-CEO</t>
  </si>
  <si>
    <t>mmcgroarty@rvigroup.com</t>
  </si>
  <si>
    <t>James F. Bedard</t>
  </si>
  <si>
    <t>Mulligan</t>
  </si>
  <si>
    <t>pmulligan@rvigroup.com</t>
  </si>
  <si>
    <t>www.rvigroup.com</t>
  </si>
  <si>
    <t>Darrel M.</t>
  </si>
  <si>
    <t>Seife</t>
  </si>
  <si>
    <t>Sr VP, General Counsel &amp; Secretary</t>
  </si>
  <si>
    <t>dseife@rvigroup.com</t>
  </si>
  <si>
    <t>Ram Mutual Insurance Company</t>
  </si>
  <si>
    <t>PO Box 308</t>
  </si>
  <si>
    <t>ESKO</t>
  </si>
  <si>
    <t>CARLTON</t>
  </si>
  <si>
    <t>Skowlund</t>
  </si>
  <si>
    <t>HR Specialist II</t>
  </si>
  <si>
    <t>jskowlund@rammutual.com</t>
  </si>
  <si>
    <t>McCarthy</t>
  </si>
  <si>
    <t>Human Resources Manager</t>
  </si>
  <si>
    <t>amccarthy@rammutual.com</t>
  </si>
  <si>
    <t>Rampart Insurance Company</t>
  </si>
  <si>
    <t>1880 JFK Boulevard</t>
  </si>
  <si>
    <t>Suite 801</t>
  </si>
  <si>
    <t>J. Marcus</t>
  </si>
  <si>
    <t>mdoran@armourrisk.com</t>
  </si>
  <si>
    <t>Brian Schleider</t>
  </si>
  <si>
    <t>Terri</t>
  </si>
  <si>
    <t>Weaver</t>
  </si>
  <si>
    <t>Compliance Specialist &amp; Secretary</t>
  </si>
  <si>
    <t>Regent Insurance Company</t>
  </si>
  <si>
    <t>Reliable Life Insurance Company</t>
  </si>
  <si>
    <t>Suite 3300</t>
  </si>
  <si>
    <t>Timmy L</t>
  </si>
  <si>
    <t>Stonehocker</t>
  </si>
  <si>
    <t>khscstatereporting@kemper.com</t>
  </si>
  <si>
    <t>Jane Nordby</t>
  </si>
  <si>
    <t>Andrews</t>
  </si>
  <si>
    <t>Assistant Vice President, Financial Reporting</t>
  </si>
  <si>
    <t>United Insurance Company of America</t>
  </si>
  <si>
    <t>khscstatreporting@kemper.com</t>
  </si>
  <si>
    <t>www.kemper.com</t>
  </si>
  <si>
    <t>Reliance Standard Life Insurance Company</t>
  </si>
  <si>
    <t>1700 Market Street</t>
  </si>
  <si>
    <t>Fazzini</t>
  </si>
  <si>
    <t>mary.mitura@rsli.com</t>
  </si>
  <si>
    <t>Thomas Lutter</t>
  </si>
  <si>
    <t>Mitura</t>
  </si>
  <si>
    <t>Assistance General Counsel</t>
  </si>
  <si>
    <t>Charles T.</t>
  </si>
  <si>
    <t>Denaro</t>
  </si>
  <si>
    <t>Vice President, Secretary &amp; Deputy General Counsel</t>
  </si>
  <si>
    <t>charles.denaro@rsli.com</t>
  </si>
  <si>
    <t>19103</t>
  </si>
  <si>
    <t>www.rsli.com</t>
  </si>
  <si>
    <t>ReliaStar Life Insurance Company</t>
  </si>
  <si>
    <t>5780 Powers Ferry Road NW</t>
  </si>
  <si>
    <t>Robert L</t>
  </si>
  <si>
    <t>Grubka</t>
  </si>
  <si>
    <t>FSSC_Compliance@Voya.com</t>
  </si>
  <si>
    <t>Michael R Katz</t>
  </si>
  <si>
    <t>Fitzgerald</t>
  </si>
  <si>
    <t>Stat Reporting</t>
  </si>
  <si>
    <t>Voya</t>
  </si>
  <si>
    <t>fssc_compliance@voya.com</t>
  </si>
  <si>
    <t>www.voya.com</t>
  </si>
  <si>
    <t>Lora</t>
  </si>
  <si>
    <t>lora.williams@voya.com</t>
  </si>
  <si>
    <t>ReliaStar Life Insurance Company of New York</t>
  </si>
  <si>
    <t>Curtis Heaser</t>
  </si>
  <si>
    <t>Renaissance Life &amp; Health Insurance Company of America</t>
  </si>
  <si>
    <t>225 South East Street</t>
  </si>
  <si>
    <t>Suite 360</t>
  </si>
  <si>
    <t>Diana</t>
  </si>
  <si>
    <t>Steinhoff</t>
  </si>
  <si>
    <t>jokolesar@renaissancefamily.com</t>
  </si>
  <si>
    <t>Jessica Kenworthy</t>
  </si>
  <si>
    <t>Finlan</t>
  </si>
  <si>
    <t>tfinlan@renaissancefamily.com</t>
  </si>
  <si>
    <t>http//:renaissancefamily.com</t>
  </si>
  <si>
    <t>Kolesar</t>
  </si>
  <si>
    <t>Repwest Insurance Company</t>
  </si>
  <si>
    <t>Douglas M</t>
  </si>
  <si>
    <t>Bell</t>
  </si>
  <si>
    <t>Mary Thompson</t>
  </si>
  <si>
    <t>van Wageningen</t>
  </si>
  <si>
    <t>premiumtaxes@repwest.com</t>
  </si>
  <si>
    <t>Suite 6S</t>
  </si>
  <si>
    <t>www.repwest.com</t>
  </si>
  <si>
    <t>Tricia</t>
  </si>
  <si>
    <t>Donovan</t>
  </si>
  <si>
    <t>AP Supervisor</t>
  </si>
  <si>
    <t>Reserve National Insurance Company</t>
  </si>
  <si>
    <t>Glass</t>
  </si>
  <si>
    <t>www.medmutual.com</t>
  </si>
  <si>
    <t>Resource Life Insurance Company</t>
  </si>
  <si>
    <t>303 East Wacker Drive</t>
  </si>
  <si>
    <t>Sr.  Actuary Valuation</t>
  </si>
  <si>
    <t xml:space="preserve">Resource Life Insurance Company </t>
  </si>
  <si>
    <t>11825 North Pennsylvania Street</t>
  </si>
  <si>
    <t>Revol One Insurance Company</t>
  </si>
  <si>
    <t>11259 Aurora Avenue</t>
  </si>
  <si>
    <t>Aurora Business Park, Building 7</t>
  </si>
  <si>
    <t>URBANDALE</t>
  </si>
  <si>
    <t>Reed</t>
  </si>
  <si>
    <t>CEO, President and Secret</t>
  </si>
  <si>
    <t>katherine.zaccogna@revolonefinancial.com</t>
  </si>
  <si>
    <t>Jody Puffet</t>
  </si>
  <si>
    <t>Zaccogna</t>
  </si>
  <si>
    <t>Sr. Administrative Assistant</t>
  </si>
  <si>
    <t>n/a</t>
  </si>
  <si>
    <t>Bryer</t>
  </si>
  <si>
    <t>kathleen.bryer@revolonefinancial.com</t>
  </si>
  <si>
    <t>RGA Reinsurance Company</t>
  </si>
  <si>
    <t>Emerson</t>
  </si>
  <si>
    <t>memerson@rgare.com</t>
  </si>
  <si>
    <t>John Hayden</t>
  </si>
  <si>
    <t>www.rgare.com</t>
  </si>
  <si>
    <t>Boczkiewicz</t>
  </si>
  <si>
    <t>Director of Regulatory Reporting</t>
  </si>
  <si>
    <t>John.Boczkiewicz@rgare.com</t>
  </si>
  <si>
    <t>Riverport Insurance Company</t>
  </si>
  <si>
    <t>Liz Misura</t>
  </si>
  <si>
    <t>RiverSource Life Insurance Company</t>
  </si>
  <si>
    <t>227 Ameriprise Financial Center</t>
  </si>
  <si>
    <t>Gumer</t>
  </si>
  <si>
    <t>Alvero</t>
  </si>
  <si>
    <t>jill.l.rickheim@ampf.com</t>
  </si>
  <si>
    <t>Brian E. Hartert</t>
  </si>
  <si>
    <t>Tobritzhofer</t>
  </si>
  <si>
    <t>Senior Manager Financial Reporting</t>
  </si>
  <si>
    <t>patty.l.tobritzhofer@ampf.com</t>
  </si>
  <si>
    <t>www.ameriprise.com</t>
  </si>
  <si>
    <t>Rickheim</t>
  </si>
  <si>
    <t>Director Financial Reporting</t>
  </si>
  <si>
    <t>RiverStone International Insurance Inc.</t>
  </si>
  <si>
    <t>75 Sam Fonzo Drive</t>
  </si>
  <si>
    <t>BEVERLY</t>
  </si>
  <si>
    <t>Schulson</t>
  </si>
  <si>
    <t>nick.schulson@electricinsurance.com</t>
  </si>
  <si>
    <t>Cindy Ding</t>
  </si>
  <si>
    <t>Ellen</t>
  </si>
  <si>
    <t>Robbins</t>
  </si>
  <si>
    <t>Director of Regulatory</t>
  </si>
  <si>
    <t>ellen.robbins@electricinsurance.com</t>
  </si>
  <si>
    <t>www.electricinsurance.com</t>
  </si>
  <si>
    <t>VP, Corporate Legal &amp; Compliance</t>
  </si>
  <si>
    <t>dean.murray@electricinsurance.com</t>
  </si>
  <si>
    <t>RLI Insurance Company</t>
  </si>
  <si>
    <t xml:space="preserve">9025 North Lindbergh Drive </t>
  </si>
  <si>
    <t>Kliethermes</t>
  </si>
  <si>
    <t>craig.kliethermes@rlicorp.com</t>
  </si>
  <si>
    <t>Todd Bryant</t>
  </si>
  <si>
    <t>Wes</t>
  </si>
  <si>
    <t>Hogeboom</t>
  </si>
  <si>
    <t>Sr Statistical Technician</t>
  </si>
  <si>
    <t>wes.hogeboom@rlicorp.com</t>
  </si>
  <si>
    <t>9025 North Lindbergh Drive</t>
  </si>
  <si>
    <t>www.rlicorp.com</t>
  </si>
  <si>
    <t>Drucker</t>
  </si>
  <si>
    <t>Manager - FST</t>
  </si>
  <si>
    <t>tom.drucker@rlicorp.com</t>
  </si>
  <si>
    <t>Root Property &amp; Casualty Insurance Company</t>
  </si>
  <si>
    <t>Ryan</t>
  </si>
  <si>
    <t>Forish</t>
  </si>
  <si>
    <t>ryan.forish@joinroot.com</t>
  </si>
  <si>
    <t>Royal Neighbors of America</t>
  </si>
  <si>
    <t>230 - 16th Street</t>
  </si>
  <si>
    <t>Zeck</t>
  </si>
  <si>
    <t>Interim President &amp; CEO</t>
  </si>
  <si>
    <t>curt.zeck@royalneighbors.org</t>
  </si>
  <si>
    <t>Thomas D Myers</t>
  </si>
  <si>
    <t>Gruhlke</t>
  </si>
  <si>
    <t>Manager, Accounting Operations</t>
  </si>
  <si>
    <t>shannon.gruhlke@royalneighbors.org</t>
  </si>
  <si>
    <t>www.royalneighbors.org</t>
  </si>
  <si>
    <t>Bard</t>
  </si>
  <si>
    <t>kevin.bard@royalneighbors.org</t>
  </si>
  <si>
    <t>S.USA Life Insurance Company, Inc.</t>
  </si>
  <si>
    <t>100 West 33rd Street</t>
  </si>
  <si>
    <t>Suite 1007</t>
  </si>
  <si>
    <t>statefilings@prosperitylife.com</t>
  </si>
  <si>
    <t>Jeff Horton</t>
  </si>
  <si>
    <t>Corinne</t>
  </si>
  <si>
    <t>Coning</t>
  </si>
  <si>
    <t>corinne.coning@prosperitylife.com</t>
  </si>
  <si>
    <t>www.susa.com</t>
  </si>
  <si>
    <t>Kirsten</t>
  </si>
  <si>
    <t>Hiles</t>
  </si>
  <si>
    <t>Safe Auto Insurance Company</t>
  </si>
  <si>
    <t>Michel</t>
  </si>
  <si>
    <t>Chairman of the Board</t>
  </si>
  <si>
    <t>www.safeauto.com</t>
  </si>
  <si>
    <t>Safety National Casualty Corporation</t>
  </si>
  <si>
    <t>1832 Schuetz Road</t>
  </si>
  <si>
    <t>Lambert</t>
  </si>
  <si>
    <t>Operations Mgr</t>
  </si>
  <si>
    <t>christina.lambert@safetynational.com</t>
  </si>
  <si>
    <t>Steve Divine</t>
  </si>
  <si>
    <t>Jawanna</t>
  </si>
  <si>
    <t>Adkisson</t>
  </si>
  <si>
    <t>annualstatement@safetynational.com</t>
  </si>
  <si>
    <t>www.safetynational.com</t>
  </si>
  <si>
    <t>Sagamore Insurance Company</t>
  </si>
  <si>
    <t>Ronald A.</t>
  </si>
  <si>
    <t>Sagicor Life Insurance Company</t>
  </si>
  <si>
    <t>8660 East Hartford Drive</t>
  </si>
  <si>
    <t>Marlin</t>
  </si>
  <si>
    <t>Senior Accountnat</t>
  </si>
  <si>
    <t>jeff_marlin@sagicor.com</t>
  </si>
  <si>
    <t>Shaun P. Williams</t>
  </si>
  <si>
    <t>Lily</t>
  </si>
  <si>
    <t>Alonso</t>
  </si>
  <si>
    <t>Statutory Accountant</t>
  </si>
  <si>
    <t>lily_alonso@sagicor.com</t>
  </si>
  <si>
    <t>www.sagicorlifeusa.com</t>
  </si>
  <si>
    <t>Weiskircher</t>
  </si>
  <si>
    <t>jim_weiskircher@sagicor.com</t>
  </si>
  <si>
    <t>Sanford Health Plan of Minnesota</t>
  </si>
  <si>
    <t>PO Box 91110</t>
  </si>
  <si>
    <t>Tommy</t>
  </si>
  <si>
    <t>Ibrahim</t>
  </si>
  <si>
    <t>tommy.ibrahim@sanfordhealth.org</t>
  </si>
  <si>
    <t>Brian Maude</t>
  </si>
  <si>
    <t>Kristen</t>
  </si>
  <si>
    <t>Lunt</t>
  </si>
  <si>
    <t>kristen.lunt@sanfordhealth.org</t>
  </si>
  <si>
    <t>www.sanfordhealthplan.com</t>
  </si>
  <si>
    <t>Debora</t>
  </si>
  <si>
    <t>Director, Finance</t>
  </si>
  <si>
    <t>debora.harris@sanfordhealth.org</t>
  </si>
  <si>
    <t>Savings Bank Mutual Life Insurance Company of Massachusetts</t>
  </si>
  <si>
    <t>One Linscott Road</t>
  </si>
  <si>
    <t>WOBURN</t>
  </si>
  <si>
    <t>Regan III</t>
  </si>
  <si>
    <t>SVP/General Counsel/Secretary</t>
  </si>
  <si>
    <t>mregan@sbli.com</t>
  </si>
  <si>
    <t>John E Brabazon</t>
  </si>
  <si>
    <t>Civitarese</t>
  </si>
  <si>
    <t>kcivitarese@sbli.com</t>
  </si>
  <si>
    <t>VP and Controller</t>
  </si>
  <si>
    <t>jdonahue@sbli.com</t>
  </si>
  <si>
    <t>SBLI USA Life Insurance Company, Inc.</t>
  </si>
  <si>
    <t>von Moltke</t>
  </si>
  <si>
    <t>nicholas.vonmoltke@prosperitylife.com</t>
  </si>
  <si>
    <t>Zachary Jones</t>
  </si>
  <si>
    <t>Caroline</t>
  </si>
  <si>
    <t>Chambers</t>
  </si>
  <si>
    <t>PO Box 12847</t>
  </si>
  <si>
    <t>ROANOKE</t>
  </si>
  <si>
    <t>Nettles</t>
  </si>
  <si>
    <t>VIce President, Valuation</t>
  </si>
  <si>
    <t>SCOR Global Life Americas Reinsurance Company</t>
  </si>
  <si>
    <t>101 South Tryson Street</t>
  </si>
  <si>
    <t>Suite 3200</t>
  </si>
  <si>
    <t>MECKLENBURG</t>
  </si>
  <si>
    <t>John C.</t>
  </si>
  <si>
    <t>Brueckner</t>
  </si>
  <si>
    <t>sglafincompliance@scor.com</t>
  </si>
  <si>
    <t>David Fridell</t>
  </si>
  <si>
    <t>Edith</t>
  </si>
  <si>
    <t>SCOR</t>
  </si>
  <si>
    <t>Butts</t>
  </si>
  <si>
    <t>dbutts@scor.com</t>
  </si>
  <si>
    <t>SCOR Global Life Reinsurance Company of Delaware</t>
  </si>
  <si>
    <t>SCOR Reinsurance Company</t>
  </si>
  <si>
    <t>Robert Wolf</t>
  </si>
  <si>
    <t>jurban@scor.com</t>
  </si>
  <si>
    <t>Scottsdale Indemnity Company</t>
  </si>
  <si>
    <t>www.scottsdaleins.com</t>
  </si>
  <si>
    <t>Securian Casualty Company</t>
  </si>
  <si>
    <t>6055 Lakeside Commons Drive, Suite 200</t>
  </si>
  <si>
    <t>MACON</t>
  </si>
  <si>
    <t>GEORGIA</t>
  </si>
  <si>
    <t>Securian</t>
  </si>
  <si>
    <t>Company</t>
  </si>
  <si>
    <t>angel.lutz@securian.com</t>
  </si>
  <si>
    <t>Keath</t>
  </si>
  <si>
    <t>Daniels</t>
  </si>
  <si>
    <t>keath.daniels@securian.com</t>
  </si>
  <si>
    <t>Securian Life Insurance Company</t>
  </si>
  <si>
    <t>Carrine</t>
  </si>
  <si>
    <t>Financial Reporting Analyst</t>
  </si>
  <si>
    <t>carrine.walker@securian.com</t>
  </si>
  <si>
    <t>VP, Controller and CAO</t>
  </si>
  <si>
    <t>Security Benefit Life Insurance Company</t>
  </si>
  <si>
    <t>One Security Benefit Place</t>
  </si>
  <si>
    <t>SHAWNEE</t>
  </si>
  <si>
    <t>Diebold</t>
  </si>
  <si>
    <t>Director of Statutory Reporting</t>
  </si>
  <si>
    <t>john.diebold@securitybenefit.com</t>
  </si>
  <si>
    <t>Barry Ward</t>
  </si>
  <si>
    <t>Crocker</t>
  </si>
  <si>
    <t>Financial Reporting Staff Accountant II</t>
  </si>
  <si>
    <t>victoria.crocker@securitybenefit.com</t>
  </si>
  <si>
    <t>Security Life of Denver Insurance Company</t>
  </si>
  <si>
    <t>Security National Life Insurance Company</t>
  </si>
  <si>
    <t>PO Box 57220</t>
  </si>
  <si>
    <t>SALT LAKE</t>
  </si>
  <si>
    <t>Diana C.</t>
  </si>
  <si>
    <t>diana@securitynational.com</t>
  </si>
  <si>
    <t>Garrett S. Sill</t>
  </si>
  <si>
    <t>Vice President/Controller</t>
  </si>
  <si>
    <t>www.securitynational.com</t>
  </si>
  <si>
    <t>Garrett S.</t>
  </si>
  <si>
    <t>Sill</t>
  </si>
  <si>
    <t>garrett.sill@securitynational.com</t>
  </si>
  <si>
    <t>Sentry Casualty Company</t>
  </si>
  <si>
    <t>Sentry Insurance Company</t>
  </si>
  <si>
    <t>Sentry Life Insurance Company</t>
  </si>
  <si>
    <t>Sentry Select Insurance Company</t>
  </si>
  <si>
    <t>Serb National Federation</t>
  </si>
  <si>
    <t>615 Iron City Drive</t>
  </si>
  <si>
    <t>Aleksandra</t>
  </si>
  <si>
    <t>Slavkovic</t>
  </si>
  <si>
    <t>Office Manager</t>
  </si>
  <si>
    <t>aslavkovic@snflife.org</t>
  </si>
  <si>
    <t>Greg Volitich</t>
  </si>
  <si>
    <t>www.snflife.org</t>
  </si>
  <si>
    <t>Dane A</t>
  </si>
  <si>
    <t>Medich</t>
  </si>
  <si>
    <t>dmedich@snflife.org</t>
  </si>
  <si>
    <t>ShelterPoint Insurance Company</t>
  </si>
  <si>
    <t>1225 Franklin Avenue</t>
  </si>
  <si>
    <t>Suite 475</t>
  </si>
  <si>
    <t>GARDEN CITY</t>
  </si>
  <si>
    <t>NASSAU</t>
  </si>
  <si>
    <t>Mary Rose</t>
  </si>
  <si>
    <t>Bosko</t>
  </si>
  <si>
    <t>mbosko@shelterpoint.com</t>
  </si>
  <si>
    <t>Shailesh Modi</t>
  </si>
  <si>
    <t>Reo</t>
  </si>
  <si>
    <t>Sr. Staff Accountant</t>
  </si>
  <si>
    <t>lreo@shelterpoint.com</t>
  </si>
  <si>
    <t>Crapo</t>
  </si>
  <si>
    <t>ccrapo@shelterpoint.com</t>
  </si>
  <si>
    <t>11530</t>
  </si>
  <si>
    <t>Barraco</t>
  </si>
  <si>
    <t>accountingregulatory@shelterpoint.com</t>
  </si>
  <si>
    <t>www.shelterpoint.com</t>
  </si>
  <si>
    <t>ShelterPoint Life Insurance Company</t>
  </si>
  <si>
    <t>dbarraco@shelterpoint.com</t>
  </si>
  <si>
    <t>Atiya</t>
  </si>
  <si>
    <t>Jr. Staff Accountant</t>
  </si>
  <si>
    <t>aowens@shelterpoint.com</t>
  </si>
  <si>
    <t>Shenandoah Life Insurance Company</t>
  </si>
  <si>
    <t>www.shenlife.com</t>
  </si>
  <si>
    <t>Sierra Health and Life Insurance Company, Inc.</t>
  </si>
  <si>
    <t>PO Box 36451</t>
  </si>
  <si>
    <t>LAS VEGAS</t>
  </si>
  <si>
    <t>CLARK</t>
  </si>
  <si>
    <t>NV</t>
  </si>
  <si>
    <t>Kimberly K.</t>
  </si>
  <si>
    <t>Sonerholm</t>
  </si>
  <si>
    <t>regulatory.finance@uhc.com</t>
  </si>
  <si>
    <t>David Myers</t>
  </si>
  <si>
    <t>Campbell</t>
  </si>
  <si>
    <t>Regulatory Analyst</t>
  </si>
  <si>
    <t>2720 North Tenaya Way</t>
  </si>
  <si>
    <t>Schramm</t>
  </si>
  <si>
    <t>mike.schramm@uhc.com</t>
  </si>
  <si>
    <t>SILAC Insurance Company</t>
  </si>
  <si>
    <t>10201 North Illinois Street</t>
  </si>
  <si>
    <t>Suite 280</t>
  </si>
  <si>
    <t>Chief Legal Officer &amp; Secretary</t>
  </si>
  <si>
    <t>legal.dept@silacins.com</t>
  </si>
  <si>
    <t>James S Adams</t>
  </si>
  <si>
    <t>www.silacins.com</t>
  </si>
  <si>
    <t>Vice Chairman</t>
  </si>
  <si>
    <t>jim.adams@sterlinglifeco.com</t>
  </si>
  <si>
    <t>SilverScript Insurance Company</t>
  </si>
  <si>
    <t>1021 Reams Fleming Boulevard</t>
  </si>
  <si>
    <t>Glenn Howard</t>
  </si>
  <si>
    <t>Amnott</t>
  </si>
  <si>
    <t>amnottg@aetna.com</t>
  </si>
  <si>
    <t>Xiaoqi Wang</t>
  </si>
  <si>
    <t>Bruno</t>
  </si>
  <si>
    <t>Sr. Financial Reporting Analyst</t>
  </si>
  <si>
    <t>james.bruno@cvshealth.com</t>
  </si>
  <si>
    <t>Caitlin</t>
  </si>
  <si>
    <t>Paralegal II</t>
  </si>
  <si>
    <t>www.silverscript.com</t>
  </si>
  <si>
    <t>xiaoqi.wang@cvshealth.com</t>
  </si>
  <si>
    <t>SiriusPoint America Insurance Company</t>
  </si>
  <si>
    <t>1 World Trade Center</t>
  </si>
  <si>
    <t>285 Fulton St. Suite 47J</t>
  </si>
  <si>
    <t>NEW YORK CITY</t>
  </si>
  <si>
    <t>Georganna</t>
  </si>
  <si>
    <t>Penningtopn</t>
  </si>
  <si>
    <t>Compliance Assistant</t>
  </si>
  <si>
    <t>georganna.pennington@siriuspt.com</t>
  </si>
  <si>
    <t>Allie</t>
  </si>
  <si>
    <t>Khan</t>
  </si>
  <si>
    <t>SiriusPoint America Ins Co</t>
  </si>
  <si>
    <t>RegulatoryOperations@siriuspt.com</t>
  </si>
  <si>
    <t>Slovene National Benefit Society</t>
  </si>
  <si>
    <t>247 West Allegheny Road</t>
  </si>
  <si>
    <t>IMPERIAL</t>
  </si>
  <si>
    <t>Joseph C</t>
  </si>
  <si>
    <t>Evanish</t>
  </si>
  <si>
    <t>National President/CEO</t>
  </si>
  <si>
    <t>snp@snpj.com</t>
  </si>
  <si>
    <t>Robert J Lawrence</t>
  </si>
  <si>
    <t>Karen A</t>
  </si>
  <si>
    <t>Pintar</t>
  </si>
  <si>
    <t>National Secretary/COO</t>
  </si>
  <si>
    <t>kpintar@snpj.com</t>
  </si>
  <si>
    <t>www.snpj.org</t>
  </si>
  <si>
    <t>jevanish@snpj.com</t>
  </si>
  <si>
    <t>Sons of Norway</t>
  </si>
  <si>
    <t>1455 West Lake Street</t>
  </si>
  <si>
    <t>compliance@sofn.com</t>
  </si>
  <si>
    <t>Erica Oberg</t>
  </si>
  <si>
    <t>Guin</t>
  </si>
  <si>
    <t>Insurance Production Specialist</t>
  </si>
  <si>
    <t>www.sofn.com</t>
  </si>
  <si>
    <t>Oberg</t>
  </si>
  <si>
    <t>erica.oberg@sofn.com</t>
  </si>
  <si>
    <t>South Country Health Alliance</t>
  </si>
  <si>
    <t>6380 West Frontage Road</t>
  </si>
  <si>
    <t>MEDFORD</t>
  </si>
  <si>
    <t>Leota</t>
  </si>
  <si>
    <t>Lind</t>
  </si>
  <si>
    <t>llind@mnscha.org</t>
  </si>
  <si>
    <t>Scott Schufman</t>
  </si>
  <si>
    <t>Toquam</t>
  </si>
  <si>
    <t>etoquam@mnscha.org</t>
  </si>
  <si>
    <t>Schufman</t>
  </si>
  <si>
    <t>sschufman@mnscha.org</t>
  </si>
  <si>
    <t>55049</t>
  </si>
  <si>
    <t>www.mnscha.org</t>
  </si>
  <si>
    <t>Sparta Insurance Company</t>
  </si>
  <si>
    <t>spartadatacalls@catalinare.com</t>
  </si>
  <si>
    <t>Spinnaker Insurance Company</t>
  </si>
  <si>
    <t>One Pluckemin Way</t>
  </si>
  <si>
    <t>Suite 102</t>
  </si>
  <si>
    <t>BEDMINSTER</t>
  </si>
  <si>
    <t>Allkins</t>
  </si>
  <si>
    <t>mallkins@spinnakerins.com</t>
  </si>
  <si>
    <t>Jesse J. Willmott</t>
  </si>
  <si>
    <t>dbell@spinnakerins.com</t>
  </si>
  <si>
    <t>Florence</t>
  </si>
  <si>
    <t>Marafatsos</t>
  </si>
  <si>
    <t>flo@spinnakerins.com</t>
  </si>
  <si>
    <t>07921</t>
  </si>
  <si>
    <t>www.spinnnakerins.com</t>
  </si>
  <si>
    <t>Maloney</t>
  </si>
  <si>
    <t>compliance@spinnakerins.com</t>
  </si>
  <si>
    <t>St. Paul Fire And Marine Insurance Company</t>
  </si>
  <si>
    <t>St. Paul Guardian Insurance Company</t>
  </si>
  <si>
    <t>St. Paul Mercury Insurance Company</t>
  </si>
  <si>
    <t>St. Paul Protective Insurance Company</t>
  </si>
  <si>
    <t>Standard Fire Insurance Company</t>
  </si>
  <si>
    <t>Standard Insurance Company</t>
  </si>
  <si>
    <t>1100 SW Sixth Avenue</t>
  </si>
  <si>
    <t>PORTLAND</t>
  </si>
  <si>
    <t>MULTNOMAH</t>
  </si>
  <si>
    <t>OR</t>
  </si>
  <si>
    <t>McMillan</t>
  </si>
  <si>
    <t>dan.mcmillan@standard.com</t>
  </si>
  <si>
    <t>Robert M Erickson</t>
  </si>
  <si>
    <t>Will</t>
  </si>
  <si>
    <t>Fundak</t>
  </si>
  <si>
    <t>Manager, Statutory Reporting</t>
  </si>
  <si>
    <t>statadmin@standard.com</t>
  </si>
  <si>
    <t>Drew</t>
  </si>
  <si>
    <t>Ernst</t>
  </si>
  <si>
    <t>drew.ernst@standard.com</t>
  </si>
  <si>
    <t>97204</t>
  </si>
  <si>
    <t>www.standard.com</t>
  </si>
  <si>
    <t>Corportate Accounting and Finance</t>
  </si>
  <si>
    <t>barry.walton@standard.com</t>
  </si>
  <si>
    <t>Standard Life and Accident Insurance Company</t>
  </si>
  <si>
    <t>PO Box 5755</t>
  </si>
  <si>
    <t>Joseph "Jeff"</t>
  </si>
  <si>
    <t>Consolino</t>
  </si>
  <si>
    <t>jeff.consolino@corespecialty.com</t>
  </si>
  <si>
    <t>Willam Vens</t>
  </si>
  <si>
    <t>Link</t>
  </si>
  <si>
    <t>andrea.link@corespecialty.com</t>
  </si>
  <si>
    <t>2450 South Shore Boulevard</t>
  </si>
  <si>
    <t>Suite 110</t>
  </si>
  <si>
    <t>LEAGUE CITY</t>
  </si>
  <si>
    <t>www.corespecialty.com</t>
  </si>
  <si>
    <t>McFarling</t>
  </si>
  <si>
    <t>Vice President, Chief Health Actuary, Health CRO</t>
  </si>
  <si>
    <t>steven.mcfarling@corespecialty.com</t>
  </si>
  <si>
    <t>Standard Security Life Insurance Company of New York</t>
  </si>
  <si>
    <t>488 Madison Avenue</t>
  </si>
  <si>
    <t>Keesey</t>
  </si>
  <si>
    <t>dan.keesey@rsli.com</t>
  </si>
  <si>
    <t>Kuwai</t>
  </si>
  <si>
    <t>Sit</t>
  </si>
  <si>
    <t>ksit@sslicny.com</t>
  </si>
  <si>
    <t>www.sslicny.com</t>
  </si>
  <si>
    <t>Star Insurance Company</t>
  </si>
  <si>
    <t>26255 American Drive</t>
  </si>
  <si>
    <t>SOUTHFIELD</t>
  </si>
  <si>
    <t>John Baird, President</t>
  </si>
  <si>
    <t>John.Baird@ameritrustgroup.com</t>
  </si>
  <si>
    <t>Manager, Regulatory Reporting</t>
  </si>
  <si>
    <t>compliance@ameritrustgroup.com</t>
  </si>
  <si>
    <t>Fournier</t>
  </si>
  <si>
    <t>Vice President and Chief Actuary</t>
  </si>
  <si>
    <t>Amy.Fournier@afgroup.com</t>
  </si>
  <si>
    <t>Starmount Life Insurance Company</t>
  </si>
  <si>
    <t>Wild</t>
  </si>
  <si>
    <t>AVP, Finance Lead, Dental &amp; Vision</t>
  </si>
  <si>
    <t>jwild@unum.com</t>
  </si>
  <si>
    <t>Jeffrey G. Wild</t>
  </si>
  <si>
    <t>StarNet Insurance Company</t>
  </si>
  <si>
    <t>100 American Metro Blvd</t>
  </si>
  <si>
    <t>AVP/Asst Controller</t>
  </si>
  <si>
    <t>Starr Indemnity &amp; Liability Company</t>
  </si>
  <si>
    <t>399 Park Avenue</t>
  </si>
  <si>
    <t>8th Floor</t>
  </si>
  <si>
    <t>Blakey</t>
  </si>
  <si>
    <t>steve.blakey@starrcompanies.com</t>
  </si>
  <si>
    <t>Bill Tucker</t>
  </si>
  <si>
    <t>Dutton</t>
  </si>
  <si>
    <t>Regulatory Reporting Analyst</t>
  </si>
  <si>
    <t>tracy.dutton@starrcompanies.com</t>
  </si>
  <si>
    <t>www.starrcompanies.com</t>
  </si>
  <si>
    <t>Yehuda</t>
  </si>
  <si>
    <t>Montrose</t>
  </si>
  <si>
    <t>Manager Statistical Reporting</t>
  </si>
  <si>
    <t>yehuda.montrose@starrcompanies.com</t>
  </si>
  <si>
    <t>StarStone National Insurance Company</t>
  </si>
  <si>
    <t>185 Hudson Street</t>
  </si>
  <si>
    <t>Trimble</t>
  </si>
  <si>
    <t>linc.trimble@enstargrp.com</t>
  </si>
  <si>
    <t>Russell Sinco</t>
  </si>
  <si>
    <t>carolina.chung@corespecialty.com</t>
  </si>
  <si>
    <t>201 East Fifth Street</t>
  </si>
  <si>
    <t>www.starstone.com</t>
  </si>
  <si>
    <t>State Farm Fire and Casualty Company</t>
  </si>
  <si>
    <t>One State Farm Plaza</t>
  </si>
  <si>
    <t>Michael Leon</t>
  </si>
  <si>
    <t>Tipsord</t>
  </si>
  <si>
    <t>home.acct-dmsext.508j00@statefarm.com</t>
  </si>
  <si>
    <t>Jon Charles Farney</t>
  </si>
  <si>
    <t>Brandenburg</t>
  </si>
  <si>
    <t>Finance Analyst</t>
  </si>
  <si>
    <t>D-2</t>
  </si>
  <si>
    <t>www.statefarm.com</t>
  </si>
  <si>
    <t>Watkins</t>
  </si>
  <si>
    <t>State Farm General Insurance Company</t>
  </si>
  <si>
    <t>Thomas Michael</t>
  </si>
  <si>
    <t>Conley</t>
  </si>
  <si>
    <t>State Farm Life Insurance Company</t>
  </si>
  <si>
    <t>Michael L.</t>
  </si>
  <si>
    <t>home.life-fin-stmts.565y00@statefarm.com</t>
  </si>
  <si>
    <t>Jon C. Farney</t>
  </si>
  <si>
    <t>kenneth.watkins@g9pk@statefarm.com</t>
  </si>
  <si>
    <t>State Farm Mutual Automobile Insurance Company</t>
  </si>
  <si>
    <t xml:space="preserve">One State Farm Plaza </t>
  </si>
  <si>
    <t>State Life Insurance Company</t>
  </si>
  <si>
    <t>State Mutual Insurance Company</t>
  </si>
  <si>
    <t>PO Box 153</t>
  </si>
  <si>
    <t>ROME</t>
  </si>
  <si>
    <t>FLOYD</t>
  </si>
  <si>
    <t>Delos H.</t>
  </si>
  <si>
    <t>Yancey III</t>
  </si>
  <si>
    <t>dhyancey@smrome.com</t>
  </si>
  <si>
    <t>Boyd</t>
  </si>
  <si>
    <t>reporting@statemutualinsurance.com</t>
  </si>
  <si>
    <t>One State Mutual Drive</t>
  </si>
  <si>
    <t>www.statemutualinsurance.com</t>
  </si>
  <si>
    <t>D. Harley</t>
  </si>
  <si>
    <t>harley.yancey@statemutualinsurance.com</t>
  </si>
  <si>
    <t>State National Insurance Company, Inc.</t>
  </si>
  <si>
    <t>1900 L. Don Dondson Drive</t>
  </si>
  <si>
    <t>Sterling Investors Life Insurance Company</t>
  </si>
  <si>
    <t>legal.dept@silacions.com</t>
  </si>
  <si>
    <t>scott.matthews@sterlinglifeco.com</t>
  </si>
  <si>
    <t>www.sterlinglifeco.com</t>
  </si>
  <si>
    <t>Sterling Life Insurance Company</t>
  </si>
  <si>
    <t>Stratford Insurance Company</t>
  </si>
  <si>
    <t>300 Kimball Drive</t>
  </si>
  <si>
    <t>PARSIPPANY</t>
  </si>
  <si>
    <t>Colgate</t>
  </si>
  <si>
    <t>VP/Controller</t>
  </si>
  <si>
    <t>accounting@westernworld.com</t>
  </si>
  <si>
    <t>Ricky Kronow</t>
  </si>
  <si>
    <t>Mohammad</t>
  </si>
  <si>
    <t>Azhar</t>
  </si>
  <si>
    <t>Statutory Accounting Tech. II</t>
  </si>
  <si>
    <t>mohammad.azhar2@aig.com</t>
  </si>
  <si>
    <t>www.westernworld.com</t>
  </si>
  <si>
    <t>Esposito</t>
  </si>
  <si>
    <t>Director of Stat. Accounting</t>
  </si>
  <si>
    <t>vincent.esposito@aig.com</t>
  </si>
  <si>
    <t>Sun Life and Health Insurance Company (U.S.)</t>
  </si>
  <si>
    <t>Siham</t>
  </si>
  <si>
    <t>Khaled</t>
  </si>
  <si>
    <t>Regulatory Filings Analyst</t>
  </si>
  <si>
    <t>Sun Life Assurance Company of Canada</t>
  </si>
  <si>
    <t>Kevin David</t>
  </si>
  <si>
    <t>Strain</t>
  </si>
  <si>
    <t>Manjit Singh</t>
  </si>
  <si>
    <t>Surety Life Insurance Company</t>
  </si>
  <si>
    <t>310 NE Mulberry Street</t>
  </si>
  <si>
    <t>LEE'S SUMMIT</t>
  </si>
  <si>
    <t>Bierman</t>
  </si>
  <si>
    <t>suretycompliance@geha.com</t>
  </si>
  <si>
    <t>Chamorro</t>
  </si>
  <si>
    <t>Rebecca</t>
  </si>
  <si>
    <t>Ardnt</t>
  </si>
  <si>
    <t>Director, Compliance</t>
  </si>
  <si>
    <t>rebecca.arndt@geha.com</t>
  </si>
  <si>
    <t>Swiss Re Corporate Solutions America Insurance Corporation</t>
  </si>
  <si>
    <t>1200 Main Street</t>
  </si>
  <si>
    <t>Ivan</t>
  </si>
  <si>
    <t>Gonzalez</t>
  </si>
  <si>
    <t>jayne_garon@swissre.com</t>
  </si>
  <si>
    <t>Jayne</t>
  </si>
  <si>
    <t>Garon</t>
  </si>
  <si>
    <t>Statistical Compliance Analyst</t>
  </si>
  <si>
    <t>Pasley</t>
  </si>
  <si>
    <t>Statistical Compliance Lead</t>
  </si>
  <si>
    <t>oscar_pasley@swissre.com</t>
  </si>
  <si>
    <t>Swiss Re Corporate Solutions Elite Insurance Corporation</t>
  </si>
  <si>
    <t>Swiss Re Corporate Solutions Premier Insurance Corporation</t>
  </si>
  <si>
    <t>Swiss Re Life and Health America Inc.</t>
  </si>
  <si>
    <t>Sprackling</t>
  </si>
  <si>
    <t>neil_sprackling@swissre.com</t>
  </si>
  <si>
    <t>Allison Burke</t>
  </si>
  <si>
    <t>Damika</t>
  </si>
  <si>
    <t>Asst. Vice President Financial Reporting</t>
  </si>
  <si>
    <t>damika_davis@swissre.com</t>
  </si>
  <si>
    <t>Salvatore</t>
  </si>
  <si>
    <t>Furnari</t>
  </si>
  <si>
    <t>salvatore_furnari@swissre.com</t>
  </si>
  <si>
    <t>10504</t>
  </si>
  <si>
    <t>swissre.com</t>
  </si>
  <si>
    <t>Swiss Reinsurance America Corporation</t>
  </si>
  <si>
    <t>Akridge</t>
  </si>
  <si>
    <t>jonathan_akridge@swissre.com</t>
  </si>
  <si>
    <t>Larry Licitra</t>
  </si>
  <si>
    <t>Tausha</t>
  </si>
  <si>
    <t>Payne</t>
  </si>
  <si>
    <t>Swiss Re</t>
  </si>
  <si>
    <t>tausha_payne@swissre.com</t>
  </si>
  <si>
    <t>Dennis</t>
  </si>
  <si>
    <t>dennis_engel@swissre.com</t>
  </si>
  <si>
    <t>Symetra Life Insurance Company</t>
  </si>
  <si>
    <t>777 108th Avenue NE</t>
  </si>
  <si>
    <t>Meister</t>
  </si>
  <si>
    <t>CEO, President</t>
  </si>
  <si>
    <t>margaret.meister@symetra.com</t>
  </si>
  <si>
    <t>Tommie Brooks</t>
  </si>
  <si>
    <t>Leo</t>
  </si>
  <si>
    <t>Carrier</t>
  </si>
  <si>
    <t>Actuary II</t>
  </si>
  <si>
    <t>leo.carrier@symetra.com</t>
  </si>
  <si>
    <t>Sheena</t>
  </si>
  <si>
    <t>Stangler</t>
  </si>
  <si>
    <t>Sr. Actuarial Analyst II</t>
  </si>
  <si>
    <t>sheena.stangler@symetra.com</t>
  </si>
  <si>
    <t>98004</t>
  </si>
  <si>
    <t>5135</t>
  </si>
  <si>
    <t>www.symetra.com</t>
  </si>
  <si>
    <t>Shuman</t>
  </si>
  <si>
    <t>AVP Actuary</t>
  </si>
  <si>
    <t>julie.shuman@symetra.com</t>
  </si>
  <si>
    <t>Symetra National Life Insurance Company</t>
  </si>
  <si>
    <t>Yin</t>
  </si>
  <si>
    <t>Lu</t>
  </si>
  <si>
    <t>yin.lu@symetra.com</t>
  </si>
  <si>
    <t>Lead Actuarial Analyst</t>
  </si>
  <si>
    <t>Talcott Resolution Life and Annuity Insurance Company</t>
  </si>
  <si>
    <t>Talcott Resolution Life Insurance Company</t>
  </si>
  <si>
    <t>Peter.sannizzaro@talcottresolution.com</t>
  </si>
  <si>
    <t>Teachers Insurance and Annuity Association of America</t>
  </si>
  <si>
    <t>730 Third Avenue</t>
  </si>
  <si>
    <t>Thasunda</t>
  </si>
  <si>
    <t>brown Duckett</t>
  </si>
  <si>
    <t>thasunda.brown.duckett@tiaa.org</t>
  </si>
  <si>
    <t>Wendewll Dave Dowrich</t>
  </si>
  <si>
    <t>Shantese</t>
  </si>
  <si>
    <t>Jennings</t>
  </si>
  <si>
    <t>Regulatory Rptg Analyst II</t>
  </si>
  <si>
    <t>statutoryreporting@tiaa.org</t>
  </si>
  <si>
    <t>8625 Andrew Carnegie Boulevard</t>
  </si>
  <si>
    <t>www.tiaa-cref.org</t>
  </si>
  <si>
    <t>Gordon</t>
  </si>
  <si>
    <t>Li</t>
  </si>
  <si>
    <t>Senior Manager Regulatory Reporting</t>
  </si>
  <si>
    <t>gli@tia.org</t>
  </si>
  <si>
    <t>Teachers Insurance Company</t>
  </si>
  <si>
    <t>Tesla Insurance Company</t>
  </si>
  <si>
    <t>45500 Fremont Boulevard</t>
  </si>
  <si>
    <t>FREMONT</t>
  </si>
  <si>
    <t>Sung Lee</t>
  </si>
  <si>
    <t>charlee@tesla.com</t>
  </si>
  <si>
    <t>Nelson Kwokhon Wong</t>
  </si>
  <si>
    <t>Savio</t>
  </si>
  <si>
    <t>emily.savio@aon.com</t>
  </si>
  <si>
    <t>76 St. Paul Street</t>
  </si>
  <si>
    <t>BURLINGTON</t>
  </si>
  <si>
    <t>CHITTENDEN</t>
  </si>
  <si>
    <t>www.tesla.com</t>
  </si>
  <si>
    <t>Levy</t>
  </si>
  <si>
    <t>Statutory Compliance Manager</t>
  </si>
  <si>
    <t>beth.levy@aon.com</t>
  </si>
  <si>
    <t>Tesla Property and Casualty, Inc.</t>
  </si>
  <si>
    <t>45500 Freemont Boulevard</t>
  </si>
  <si>
    <t>FREEMONT</t>
  </si>
  <si>
    <t>Charles Sung</t>
  </si>
  <si>
    <t>Texas Life Insurance Company</t>
  </si>
  <si>
    <t>900 Washington Avenue</t>
  </si>
  <si>
    <t>Dixon</t>
  </si>
  <si>
    <t>tlyons@texaslife.com</t>
  </si>
  <si>
    <t>Dennis E. Harms</t>
  </si>
  <si>
    <t>Lyons</t>
  </si>
  <si>
    <t>Sr. Associate - Finance Dept</t>
  </si>
  <si>
    <t>PO Box 830</t>
  </si>
  <si>
    <t>www.texaslife.com</t>
  </si>
  <si>
    <t>Yinka</t>
  </si>
  <si>
    <t>Okeowo</t>
  </si>
  <si>
    <t>yokeowo@texaslife.com</t>
  </si>
  <si>
    <t>The Chesapeake Life Insurance Company</t>
  </si>
  <si>
    <t>HENNIPEN</t>
  </si>
  <si>
    <t>President &amp; Chairman</t>
  </si>
  <si>
    <t>Actuarial Pricing</t>
  </si>
  <si>
    <t>Sommay.Khounlo@uhc.com</t>
  </si>
  <si>
    <t>The Cincinnati Casualty Company</t>
  </si>
  <si>
    <t>The Cincinnati Insurance Company</t>
  </si>
  <si>
    <t>The Continental Insurance Company</t>
  </si>
  <si>
    <t>The National Slovak Society of the United States of America</t>
  </si>
  <si>
    <t>1302 Ashwood Dr</t>
  </si>
  <si>
    <t>CANONSBURG</t>
  </si>
  <si>
    <t>Stefka, Jr.</t>
  </si>
  <si>
    <t>jstefka@nsslife.org</t>
  </si>
  <si>
    <t>Linda M Strom</t>
  </si>
  <si>
    <t>Tenney</t>
  </si>
  <si>
    <t>National Slovak Society</t>
  </si>
  <si>
    <t>dtenney@nsslife.org</t>
  </si>
  <si>
    <t>1301 Ashwood Dr</t>
  </si>
  <si>
    <t>www.nsslife.org</t>
  </si>
  <si>
    <t>The Pie Insurance Company</t>
  </si>
  <si>
    <t>The Travelers Casualty Company</t>
  </si>
  <si>
    <t>Thrivent Financial for Lutherans</t>
  </si>
  <si>
    <t>600 Portland Avenue South</t>
  </si>
  <si>
    <t>Rasmussen</t>
  </si>
  <si>
    <t>boxcorporateactuarial@thrivent.com</t>
  </si>
  <si>
    <t>David Royal</t>
  </si>
  <si>
    <t>Kiley</t>
  </si>
  <si>
    <t>Janousek</t>
  </si>
  <si>
    <t>www.thrivent.com</t>
  </si>
  <si>
    <t>Rhonda</t>
  </si>
  <si>
    <t>Ahrens</t>
  </si>
  <si>
    <t>rhonda.ahrens@thrivent.com</t>
  </si>
  <si>
    <t>Tiaa-Cref Life Insurance Company</t>
  </si>
  <si>
    <t>William Gunnar</t>
  </si>
  <si>
    <t>Griesser</t>
  </si>
  <si>
    <t>wgriesser@tiaa.org</t>
  </si>
  <si>
    <t>Stacy Eisenhauer</t>
  </si>
  <si>
    <t>Tier One Insurance Company</t>
  </si>
  <si>
    <t>MUSCOGEE</t>
  </si>
  <si>
    <t>AFLAC</t>
  </si>
  <si>
    <t>Senior Manager, Market Conduct</t>
  </si>
  <si>
    <t>TIG Insurance Company</t>
  </si>
  <si>
    <t>250 Commercial Street</t>
  </si>
  <si>
    <t>Suite 5000</t>
  </si>
  <si>
    <t>MANCHESTER</t>
  </si>
  <si>
    <t>datacalls@trg.com</t>
  </si>
  <si>
    <t>Deborah A. Irving</t>
  </si>
  <si>
    <t>renee_campbell@trg.com</t>
  </si>
  <si>
    <t>www.tigspecialty.com</t>
  </si>
  <si>
    <t>eric_chambers@trg.com</t>
  </si>
  <si>
    <t>TNUS Insurance Company</t>
  </si>
  <si>
    <t>590 Madison Avenue</t>
  </si>
  <si>
    <t>29th Floor</t>
  </si>
  <si>
    <t>Kiyoshi</t>
  </si>
  <si>
    <t>Wada</t>
  </si>
  <si>
    <t>agencies.regulatory@tmamerica.com</t>
  </si>
  <si>
    <t>Angelique</t>
  </si>
  <si>
    <t>Senior Paralegal Specialist</t>
  </si>
  <si>
    <t>TMNA Services, LLC</t>
  </si>
  <si>
    <t>angelique.cooper@tmnas.com</t>
  </si>
  <si>
    <t>www.tmamerica.com</t>
  </si>
  <si>
    <t>Sayago</t>
  </si>
  <si>
    <t>VP and Deputy Chief Legal Officer</t>
  </si>
  <si>
    <t>edward.sayago@tmnas.com</t>
  </si>
  <si>
    <t>Tokio Marine America Insurance Company</t>
  </si>
  <si>
    <t>Trans Pacific Insurance Company</t>
  </si>
  <si>
    <t>Trans World Assurance Company</t>
  </si>
  <si>
    <t>885 South El Camino Real</t>
  </si>
  <si>
    <t>Leigh</t>
  </si>
  <si>
    <t>DeBole</t>
  </si>
  <si>
    <t>paulac@twalife.com</t>
  </si>
  <si>
    <t>Paula Coster</t>
  </si>
  <si>
    <t>Coster</t>
  </si>
  <si>
    <t>leighd@twalife.com</t>
  </si>
  <si>
    <t>Transamerica Financial Life Insurance Company</t>
  </si>
  <si>
    <t>440 Mamaroneck Avenue</t>
  </si>
  <si>
    <t>HARRISON</t>
  </si>
  <si>
    <t>Ohl</t>
  </si>
  <si>
    <t>steve.skalsky@transamerica.com</t>
  </si>
  <si>
    <t>Matthew Keppler</t>
  </si>
  <si>
    <t>Steven R.</t>
  </si>
  <si>
    <t>Skalsky</t>
  </si>
  <si>
    <t>Int. Paralegal</t>
  </si>
  <si>
    <t xml:space="preserve">Transamerica Financial Life Insurance Company </t>
  </si>
  <si>
    <t>6400 C Street SW</t>
  </si>
  <si>
    <t>Mail Drop #2B CR</t>
  </si>
  <si>
    <t>CEDAR RAPIDS</t>
  </si>
  <si>
    <t>LINN</t>
  </si>
  <si>
    <t>www.transamerica.com</t>
  </si>
  <si>
    <t>Mullins</t>
  </si>
  <si>
    <t>carrie.mullins@transamerica.com</t>
  </si>
  <si>
    <t>Transamerica Life Insurance Company</t>
  </si>
  <si>
    <t>Jamie.</t>
  </si>
  <si>
    <t>Steve.Skalsky@transamerica.com</t>
  </si>
  <si>
    <t>Transamerica Casualty Insurance Company</t>
  </si>
  <si>
    <t>Carrie.Mullins@transamerica.com</t>
  </si>
  <si>
    <t xml:space="preserve">Transamerica Life Insurance Company </t>
  </si>
  <si>
    <t>6600 Chase Oaks Boulevard</t>
  </si>
  <si>
    <t>Suite 140, Mail Stop 3A-7</t>
  </si>
  <si>
    <t>PLANO</t>
  </si>
  <si>
    <t>75023</t>
  </si>
  <si>
    <t>Transguard Insurance Company of America, Inc.</t>
  </si>
  <si>
    <t>Transport Insurance Company</t>
  </si>
  <si>
    <t>Meca</t>
  </si>
  <si>
    <t>John Fischer</t>
  </si>
  <si>
    <t>Transportation Insurance Company</t>
  </si>
  <si>
    <t>TravCo Personal Insurance Company</t>
  </si>
  <si>
    <t>Travelers Casualty And Surety Company</t>
  </si>
  <si>
    <t>Travelers Casualty And Surety Company of America</t>
  </si>
  <si>
    <t>Travelers Casualty Company of Connecticut</t>
  </si>
  <si>
    <t>Travelers Commercial Insurance Company</t>
  </si>
  <si>
    <t>Travelers Constitution State Insurance Company</t>
  </si>
  <si>
    <t>Travelers Indemnity Company</t>
  </si>
  <si>
    <t>Travelers Indemnity Company of America</t>
  </si>
  <si>
    <t>Travelers Indemnity Company of Connecticut</t>
  </si>
  <si>
    <t>Travelers Protective Association of America (The)</t>
  </si>
  <si>
    <t>2041 Exchange Drive</t>
  </si>
  <si>
    <t>ST. CHARLES</t>
  </si>
  <si>
    <t>Schapp, Jr.</t>
  </si>
  <si>
    <t>Chief Administrative Officer</t>
  </si>
  <si>
    <t>rschapp@tpahq.org</t>
  </si>
  <si>
    <t>Badgley</t>
  </si>
  <si>
    <t>Finance and Compliance Admin</t>
  </si>
  <si>
    <t>dbadgley@tpahq.org</t>
  </si>
  <si>
    <t>www.tpahq.org</t>
  </si>
  <si>
    <t>Tri-State Insurance Company of Minnesota</t>
  </si>
  <si>
    <t>Triton Insurance Company</t>
  </si>
  <si>
    <t>TruAssure Insurance Company</t>
  </si>
  <si>
    <t>111 Shuman Boulevard</t>
  </si>
  <si>
    <t>John T</t>
  </si>
  <si>
    <t>Maples</t>
  </si>
  <si>
    <t>jmaples@deltadentalil.com</t>
  </si>
  <si>
    <t>Terri Bon</t>
  </si>
  <si>
    <t>Vicki</t>
  </si>
  <si>
    <t>Fritz</t>
  </si>
  <si>
    <t>Financial Reporting Accountant</t>
  </si>
  <si>
    <t>vfritz@deltadentalil.com</t>
  </si>
  <si>
    <t>Andrea K</t>
  </si>
  <si>
    <t>Ganz</t>
  </si>
  <si>
    <t>aganz@deltadentalil.com</t>
  </si>
  <si>
    <t>60563</t>
  </si>
  <si>
    <t>www.deltadentalil.com</t>
  </si>
  <si>
    <t>DeCristofaro</t>
  </si>
  <si>
    <t>jdecristofaro@deltadentalil.com</t>
  </si>
  <si>
    <t>Truck Insurance Exchange</t>
  </si>
  <si>
    <t>Trusted Fraternal Life</t>
  </si>
  <si>
    <t>1100 West Wells Street</t>
  </si>
  <si>
    <t>Borgen</t>
  </si>
  <si>
    <t>john.borgen@catholicfinanciallife.org</t>
  </si>
  <si>
    <t>Kari Diestelhorst</t>
  </si>
  <si>
    <t>Wolf</t>
  </si>
  <si>
    <t>rachel.wolf@catholicfinanciallife.org</t>
  </si>
  <si>
    <t>Bychinski</t>
  </si>
  <si>
    <t>Investment/Accounting Clerk</t>
  </si>
  <si>
    <t>beth.bychinski@catholicfinanciallife.org</t>
  </si>
  <si>
    <t>53233</t>
  </si>
  <si>
    <t>2316</t>
  </si>
  <si>
    <t>www.catholicfinanciallife.org</t>
  </si>
  <si>
    <t>Hanson</t>
  </si>
  <si>
    <t>VP - Actuarial</t>
  </si>
  <si>
    <t>linda.hanson@catholicfinanciallife.org</t>
  </si>
  <si>
    <t>Trustgard Insurance Company</t>
  </si>
  <si>
    <t>671 South High Street</t>
  </si>
  <si>
    <t>Ammendola</t>
  </si>
  <si>
    <t>Teresa J. Dalenta</t>
  </si>
  <si>
    <t>Burchwell</t>
  </si>
  <si>
    <t>Investment Operations Specialist</t>
  </si>
  <si>
    <t>Grange Insurance Companies</t>
  </si>
  <si>
    <t>burchwellt@grangeinsurance.com</t>
  </si>
  <si>
    <t>Murphy</t>
  </si>
  <si>
    <t>VP, Asst Secretary, Asst Gen Counsel</t>
  </si>
  <si>
    <t>murphb@grangeinsurance.com</t>
  </si>
  <si>
    <t>43216</t>
  </si>
  <si>
    <t>Siefker</t>
  </si>
  <si>
    <t>Enterprise Controller</t>
  </si>
  <si>
    <t>siefkeri@grangeinsurance.com</t>
  </si>
  <si>
    <t>www.grangeinsurance.com</t>
  </si>
  <si>
    <t>Jeffrey P</t>
  </si>
  <si>
    <t>AVP Financial Operations</t>
  </si>
  <si>
    <t>siefkerj@grangeinsurance.com</t>
  </si>
  <si>
    <t>Trustmark Insurance Company</t>
  </si>
  <si>
    <t>400 Field Drive</t>
  </si>
  <si>
    <t>LAKE FOREST</t>
  </si>
  <si>
    <t>Slawin</t>
  </si>
  <si>
    <t>cjohnson@trustmarkbenefits.com</t>
  </si>
  <si>
    <t>Philip Goss</t>
  </si>
  <si>
    <t>Wiklund</t>
  </si>
  <si>
    <t>jwiklund@trustmarkins.com</t>
  </si>
  <si>
    <t>60045</t>
  </si>
  <si>
    <t>www.trustmarkcompanies.com</t>
  </si>
  <si>
    <t>Traci</t>
  </si>
  <si>
    <t>Hawkins</t>
  </si>
  <si>
    <t>thawkins@trustmarkbenefits.com</t>
  </si>
  <si>
    <t>Trustmark Life Insurance Company</t>
  </si>
  <si>
    <t>Twin City Fire Insurance Company</t>
  </si>
  <si>
    <t>U.S. Specialty Insurance Company</t>
  </si>
  <si>
    <t>13403 Northwest Freeway</t>
  </si>
  <si>
    <t>Marcella</t>
  </si>
  <si>
    <t>Pennington</t>
  </si>
  <si>
    <t>mpennington@tmhcc.com</t>
  </si>
  <si>
    <t>Cave McKeown III</t>
  </si>
  <si>
    <t>Syed</t>
  </si>
  <si>
    <t>Najam</t>
  </si>
  <si>
    <t>Corporate Compliance Supervisor</t>
  </si>
  <si>
    <t>snajam@tmhcc.com</t>
  </si>
  <si>
    <t>Corporate Compliance Director</t>
  </si>
  <si>
    <t>UCare Community Health Plan</t>
  </si>
  <si>
    <t>500 Stinson Boulevard NE</t>
  </si>
  <si>
    <t>Hilary</t>
  </si>
  <si>
    <t>Marden-Resnik</t>
  </si>
  <si>
    <t>hmarden-resnik@ucare.org</t>
  </si>
  <si>
    <t>Beth Monsrud</t>
  </si>
  <si>
    <t>Accounting &amp; Sr Reporting Manager</t>
  </si>
  <si>
    <t>UCare</t>
  </si>
  <si>
    <t>mlarson@ucare.org</t>
  </si>
  <si>
    <t>www.ucare.org</t>
  </si>
  <si>
    <t>Adashek</t>
  </si>
  <si>
    <t>badashek@ucare.org</t>
  </si>
  <si>
    <t>UCare Health, Inc.</t>
  </si>
  <si>
    <t>Vice President Controller</t>
  </si>
  <si>
    <t>gmarshall@ucare.org</t>
  </si>
  <si>
    <t>55413</t>
  </si>
  <si>
    <t>2615</t>
  </si>
  <si>
    <t>Monsrud</t>
  </si>
  <si>
    <t>Executive Vice President Finance</t>
  </si>
  <si>
    <t>bmonsrud@ucare.org</t>
  </si>
  <si>
    <t>UCare Minnesota</t>
  </si>
  <si>
    <t>Ukrainian National Association, Inc.</t>
  </si>
  <si>
    <t>2200 Route 10</t>
  </si>
  <si>
    <t>PO Box 280</t>
  </si>
  <si>
    <t>Yuriy</t>
  </si>
  <si>
    <t>Symczyk</t>
  </si>
  <si>
    <t>symcyk@unainc.org</t>
  </si>
  <si>
    <t>Woch</t>
  </si>
  <si>
    <t>Ukrainian National Association, Inc,</t>
  </si>
  <si>
    <t>stefko@unainc.org</t>
  </si>
  <si>
    <t>www.unainc.org</t>
  </si>
  <si>
    <t>Unified Life Insurance Company</t>
  </si>
  <si>
    <t>PO Box 25326</t>
  </si>
  <si>
    <t>Chairman</t>
  </si>
  <si>
    <t>James Knobel</t>
  </si>
  <si>
    <t>Jarod</t>
  </si>
  <si>
    <t>Stockton</t>
  </si>
  <si>
    <t>jstockton@unifiedlife.com</t>
  </si>
  <si>
    <t>7201 West 129th Street</t>
  </si>
  <si>
    <t>Dietter</t>
  </si>
  <si>
    <t>Foster-Redmond</t>
  </si>
  <si>
    <t>dfoster-redmond@unifiedlife.com</t>
  </si>
  <si>
    <t>66213</t>
  </si>
  <si>
    <t>www.unifiedlife.com</t>
  </si>
  <si>
    <t>Teng</t>
  </si>
  <si>
    <t>Ng</t>
  </si>
  <si>
    <t>yng@unifiedlife.com</t>
  </si>
  <si>
    <t>Unimerica Insurance Company</t>
  </si>
  <si>
    <t>11000 Optum Circle</t>
  </si>
  <si>
    <t>Zach</t>
  </si>
  <si>
    <t>gavin.egersett@optum.com</t>
  </si>
  <si>
    <t>Aline Schellhas</t>
  </si>
  <si>
    <t>Barton</t>
  </si>
  <si>
    <t>dan.barton@optum.com</t>
  </si>
  <si>
    <t>www.unitedhealthgroup.com</t>
  </si>
  <si>
    <t>Associate Accounting Director</t>
  </si>
  <si>
    <t>Union Fidelity Life Insurance Company</t>
  </si>
  <si>
    <t>Lead Finance Specialist</t>
  </si>
  <si>
    <t>jordan.mitchell1@ge.com</t>
  </si>
  <si>
    <t>66211</t>
  </si>
  <si>
    <t>Union Insurance Company</t>
  </si>
  <si>
    <t>Union Labor Life Insurance Company</t>
  </si>
  <si>
    <t>8403 Colesville Road</t>
  </si>
  <si>
    <t>SILVER SPRING</t>
  </si>
  <si>
    <t>Rook</t>
  </si>
  <si>
    <t>VP &amp; Appointed Actuary</t>
  </si>
  <si>
    <t>srook@ullico.com</t>
  </si>
  <si>
    <t>Darin Hardy</t>
  </si>
  <si>
    <t>Meredith</t>
  </si>
  <si>
    <t>Louison</t>
  </si>
  <si>
    <t>Assistant Para-Actuary</t>
  </si>
  <si>
    <t>The Union Labor Life Insurance Company</t>
  </si>
  <si>
    <t>mlouison@ullico.com</t>
  </si>
  <si>
    <t>www.ullico.com</t>
  </si>
  <si>
    <t>Union Security Insurance Company</t>
  </si>
  <si>
    <t>United American Insurance Company</t>
  </si>
  <si>
    <t>Michael C.</t>
  </si>
  <si>
    <t>mmajors@globe.life</t>
  </si>
  <si>
    <t>Grisolia</t>
  </si>
  <si>
    <t>Compliance Analyst II</t>
  </si>
  <si>
    <t>dgrisolia@globe.life</t>
  </si>
  <si>
    <t>www.unitedamerican.com</t>
  </si>
  <si>
    <t>United Concordia Insurance Company</t>
  </si>
  <si>
    <t>1800 Center Street</t>
  </si>
  <si>
    <t>Suite 2B 220</t>
  </si>
  <si>
    <t>Timothy J</t>
  </si>
  <si>
    <t>Constantine</t>
  </si>
  <si>
    <t>ucdoicorro@ucci.com</t>
  </si>
  <si>
    <t>Daniel J. Wright</t>
  </si>
  <si>
    <t>Leah</t>
  </si>
  <si>
    <t>Palermo</t>
  </si>
  <si>
    <t>Accoutant</t>
  </si>
  <si>
    <t>leah.palermo@highmarkhealth.org</t>
  </si>
  <si>
    <t>Schaefer</t>
  </si>
  <si>
    <t>Director, Regulatory Affairs</t>
  </si>
  <si>
    <t>benjamin.schaefer@highmark.com</t>
  </si>
  <si>
    <t>17011</t>
  </si>
  <si>
    <t>www.ucci.com</t>
  </si>
  <si>
    <t>United Fire and Casualty Company</t>
  </si>
  <si>
    <t>118 Second Street SE</t>
  </si>
  <si>
    <t>Leidwinger</t>
  </si>
  <si>
    <t>Eric Martin</t>
  </si>
  <si>
    <t>JoEllen</t>
  </si>
  <si>
    <t>Funk</t>
  </si>
  <si>
    <t>United Fire Group</t>
  </si>
  <si>
    <t>jfunk@unitedfiregroup.com</t>
  </si>
  <si>
    <t>Helbing</t>
  </si>
  <si>
    <t>Asst Vice President &amp; Controller</t>
  </si>
  <si>
    <t>khelbing@unitedfiregroup.com</t>
  </si>
  <si>
    <t>United Healthcare of Illinois, Inc.</t>
  </si>
  <si>
    <t>Thomas Christopher</t>
  </si>
  <si>
    <t>Kunst</t>
  </si>
  <si>
    <t>President, Chief Executive Officer</t>
  </si>
  <si>
    <t>thomas_c_kunst@uhc.com</t>
  </si>
  <si>
    <t>Anthony John Evangelista</t>
  </si>
  <si>
    <t>Kate</t>
  </si>
  <si>
    <t>Masciadrelli</t>
  </si>
  <si>
    <t>kate_masciadrelli@uhc.com</t>
  </si>
  <si>
    <t>United Heritage Life Insurance Company</t>
  </si>
  <si>
    <t>PO Box 7777</t>
  </si>
  <si>
    <t>MERIDAN</t>
  </si>
  <si>
    <t>ID</t>
  </si>
  <si>
    <t>Todd H</t>
  </si>
  <si>
    <t>cstump@unitedheritage.com</t>
  </si>
  <si>
    <t>Mathew D Dahl</t>
  </si>
  <si>
    <t>Granada</t>
  </si>
  <si>
    <t>Banta</t>
  </si>
  <si>
    <t>gbanta@unitedheritage.com</t>
  </si>
  <si>
    <t>MERIDIAN</t>
  </si>
  <si>
    <t>www.unitedheritagelife.com</t>
  </si>
  <si>
    <t>Accounting Manger</t>
  </si>
  <si>
    <t>United Home Life Insurance Company</t>
  </si>
  <si>
    <t>PO Box 7192</t>
  </si>
  <si>
    <t>Executive VP/CEO</t>
  </si>
  <si>
    <t>Mark Miske</t>
  </si>
  <si>
    <t>Wamsley</t>
  </si>
  <si>
    <t>lifefinance@infarmbureau.com</t>
  </si>
  <si>
    <t>www.unitedhomelife.com</t>
  </si>
  <si>
    <t>Humphrey</t>
  </si>
  <si>
    <t>Manager Life Financial Reporting</t>
  </si>
  <si>
    <t>michael.humphrey@infarmbureau.com</t>
  </si>
  <si>
    <t>Iane Nordby</t>
  </si>
  <si>
    <t>Carol P.</t>
  </si>
  <si>
    <t>12115 Lackland Road</t>
  </si>
  <si>
    <t>63146</t>
  </si>
  <si>
    <t>United Life Insurance Company</t>
  </si>
  <si>
    <t>PO Box 729</t>
  </si>
  <si>
    <t>Newlin Schnake</t>
  </si>
  <si>
    <t>Administration Manager</t>
  </si>
  <si>
    <t>jnewlin@unitedlife.com</t>
  </si>
  <si>
    <t>Steven Fry</t>
  </si>
  <si>
    <t>ulicfinancialcompliance@unitedlife.com</t>
  </si>
  <si>
    <t>www.unitedlife.com</t>
  </si>
  <si>
    <t>United National Life Insurance Company of America</t>
  </si>
  <si>
    <t>Barbara L.</t>
  </si>
  <si>
    <t>Taube</t>
  </si>
  <si>
    <t>btaube@gtlic.com</t>
  </si>
  <si>
    <t>www.unlinsurance.com</t>
  </si>
  <si>
    <t>United of Omaha Life Insurance Company</t>
  </si>
  <si>
    <t>Mutual of Omaha Plaza</t>
  </si>
  <si>
    <t>United Security Assurance Company of Pennsylvania</t>
  </si>
  <si>
    <t>PO Box 64477</t>
  </si>
  <si>
    <t>SOUDERTON</t>
  </si>
  <si>
    <t>Cameron B</t>
  </si>
  <si>
    <t>Waite</t>
  </si>
  <si>
    <t>cwaite@usa-cal.com</t>
  </si>
  <si>
    <t>Marc A Cobbs</t>
  </si>
  <si>
    <t>Schaeffer</t>
  </si>
  <si>
    <t>Sr. Management Analyst</t>
  </si>
  <si>
    <t>bschaeffer@usa-cal.com</t>
  </si>
  <si>
    <t>673 East Cherry Lane</t>
  </si>
  <si>
    <t>www.usaofpa.com</t>
  </si>
  <si>
    <t>Cameron</t>
  </si>
  <si>
    <t>United States Fidelity and Guaranty Company</t>
  </si>
  <si>
    <t>MS05B</t>
  </si>
  <si>
    <t>United States Fire Insurance Company</t>
  </si>
  <si>
    <t>United States Letter Carriers Mutual Benefit Association</t>
  </si>
  <si>
    <t>100 Indiana Avenue NW</t>
  </si>
  <si>
    <t>Yates</t>
  </si>
  <si>
    <t>yates@nalc.org</t>
  </si>
  <si>
    <t>Winfield</t>
  </si>
  <si>
    <t>winfield@nalc.org</t>
  </si>
  <si>
    <t>www.nalc.org</t>
  </si>
  <si>
    <t>United States Life Insurance Company in the City of New York</t>
  </si>
  <si>
    <t>www.CorebridgeFinancial.com</t>
  </si>
  <si>
    <t>United Wisconsin Insurance Company</t>
  </si>
  <si>
    <t>15200 West Small Road</t>
  </si>
  <si>
    <t>NEW BERLIN</t>
  </si>
  <si>
    <t>WAUKESHA</t>
  </si>
  <si>
    <t>Stephan J.</t>
  </si>
  <si>
    <t>marty.chapko@accidentfund.com</t>
  </si>
  <si>
    <t>Anthony G. Phillips</t>
  </si>
  <si>
    <t>Penny</t>
  </si>
  <si>
    <t>Tax Accounting Specialist</t>
  </si>
  <si>
    <t>AF Group</t>
  </si>
  <si>
    <t>penny.walter@accidentfund.com</t>
  </si>
  <si>
    <t>200 North Grand Avenue</t>
  </si>
  <si>
    <t>Marty</t>
  </si>
  <si>
    <t>Chapko</t>
  </si>
  <si>
    <t>Director GAAP Accounting</t>
  </si>
  <si>
    <t>48933</t>
  </si>
  <si>
    <t>sandra.rutledge@accidentfund.com</t>
  </si>
  <si>
    <t>United World Life Insurance Company</t>
  </si>
  <si>
    <t>UnitedHealthcare Insurance Company</t>
  </si>
  <si>
    <t>185 Asylum Street</t>
  </si>
  <si>
    <t>Steckroth Paik</t>
  </si>
  <si>
    <t>kathleen_welsh@uhc.com</t>
  </si>
  <si>
    <t>Linda Jeanne Thiery</t>
  </si>
  <si>
    <t>Suresh</t>
  </si>
  <si>
    <t>Mackenchery</t>
  </si>
  <si>
    <t>suresh_mackenchery@uhc.com</t>
  </si>
  <si>
    <t>Associate Director Finance</t>
  </si>
  <si>
    <t>UnitedHealthcare Insurance Company of America</t>
  </si>
  <si>
    <t>Monical</t>
  </si>
  <si>
    <t>kmonical@uhc.com</t>
  </si>
  <si>
    <t>Tonya Lynn State</t>
  </si>
  <si>
    <t>Lecander</t>
  </si>
  <si>
    <t>Kevin_lecander@uhg.com</t>
  </si>
  <si>
    <t>9800 Health Care Lane, MN006-W500</t>
  </si>
  <si>
    <t>uhica_naic84549@uhc.com</t>
  </si>
  <si>
    <t>UnitedHealthcare Life Insurance Company</t>
  </si>
  <si>
    <t>2020 Innovation Court</t>
  </si>
  <si>
    <t>DE PERE</t>
  </si>
  <si>
    <t>BROWN</t>
  </si>
  <si>
    <t>Chairman of the Board, CEO &amp; President</t>
  </si>
  <si>
    <t>Herbute</t>
  </si>
  <si>
    <t>timothy_herbute@uhc.com</t>
  </si>
  <si>
    <t>www.uhone.com</t>
  </si>
  <si>
    <t>Realander</t>
  </si>
  <si>
    <t>Universal Guaranty Life Insurance Company</t>
  </si>
  <si>
    <t>PO Box 410</t>
  </si>
  <si>
    <t>STANFORD</t>
  </si>
  <si>
    <t>Theodore C.</t>
  </si>
  <si>
    <t>SVP/CFO/SEC</t>
  </si>
  <si>
    <t>accounting@utgins.com</t>
  </si>
  <si>
    <t>Theodore C. Miller</t>
  </si>
  <si>
    <t>Abel</t>
  </si>
  <si>
    <t>julie.abel@utgins.com</t>
  </si>
  <si>
    <t>111 West Main Street</t>
  </si>
  <si>
    <t>Senior Vice President and CFO</t>
  </si>
  <si>
    <t>PO Box 5147</t>
  </si>
  <si>
    <t>62705</t>
  </si>
  <si>
    <t>5147</t>
  </si>
  <si>
    <t>Julie Ann</t>
  </si>
  <si>
    <t>Vice President/Treasurer</t>
  </si>
  <si>
    <t>www.utgins.com</t>
  </si>
  <si>
    <t>Universal Underwriters Insurance Company</t>
  </si>
  <si>
    <t>Unum Insurance Company</t>
  </si>
  <si>
    <t>Steve Zable, EVp, Finance</t>
  </si>
  <si>
    <t>Direct, Financial Analysis Manager</t>
  </si>
  <si>
    <t>6-North</t>
  </si>
  <si>
    <t>www.unumum.com</t>
  </si>
  <si>
    <t>Unum Life Insurance Company of America</t>
  </si>
  <si>
    <t>US Financial Life Insurance Company</t>
  </si>
  <si>
    <t>www.heritageli.com/usfli</t>
  </si>
  <si>
    <t>USAA Life Insurance Company</t>
  </si>
  <si>
    <t>9800 Fredericksburg Road</t>
  </si>
  <si>
    <t>External Reporting D03W</t>
  </si>
  <si>
    <t>BEXAR</t>
  </si>
  <si>
    <t>Steven Wayne</t>
  </si>
  <si>
    <t>Peacock</t>
  </si>
  <si>
    <t>state_reporting@usaa.com</t>
  </si>
  <si>
    <t>Jeffrey Scott Wallace</t>
  </si>
  <si>
    <t>Bauer</t>
  </si>
  <si>
    <t>www.usaa.com</t>
  </si>
  <si>
    <t>Bodisch</t>
  </si>
  <si>
    <t>Director, External Reporting</t>
  </si>
  <si>
    <t>USAble Life</t>
  </si>
  <si>
    <t>PO Box 1650</t>
  </si>
  <si>
    <t>LITTLE ROCK</t>
  </si>
  <si>
    <t>AR</t>
  </si>
  <si>
    <t>Macy</t>
  </si>
  <si>
    <t>legal@usablelife.com</t>
  </si>
  <si>
    <t>John Moran</t>
  </si>
  <si>
    <t>Sr. Director, Financial Accounting</t>
  </si>
  <si>
    <t>Usable Life</t>
  </si>
  <si>
    <t>jeremy.adams@usablelife.com</t>
  </si>
  <si>
    <t>Morrison</t>
  </si>
  <si>
    <t>ashley.morrison@usablelife.com</t>
  </si>
  <si>
    <t>72203</t>
  </si>
  <si>
    <t>1650</t>
  </si>
  <si>
    <t>www.usablelife.com</t>
  </si>
  <si>
    <t>Moran</t>
  </si>
  <si>
    <t>EVP/CFO</t>
  </si>
  <si>
    <t>john.moran@usablelife.com</t>
  </si>
  <si>
    <t>Utica Mutual Insurance Company</t>
  </si>
  <si>
    <t>PO Box 530</t>
  </si>
  <si>
    <t>UTICA</t>
  </si>
  <si>
    <t>Creedon</t>
  </si>
  <si>
    <t>richard.creedon@uticanational.com</t>
  </si>
  <si>
    <t>Elizabeth Miller</t>
  </si>
  <si>
    <t>DelGuidice</t>
  </si>
  <si>
    <t>Senior Statistical Reporting Analyst</t>
  </si>
  <si>
    <t>Michelle.delguidice@uticanational.com</t>
  </si>
  <si>
    <t>www.uticanational.com</t>
  </si>
  <si>
    <t>Barbara</t>
  </si>
  <si>
    <t>Statistical Reporting Manager</t>
  </si>
  <si>
    <t>barbara.davis@uticanational.com</t>
  </si>
  <si>
    <t>Valley Forge Insurance Company</t>
  </si>
  <si>
    <t>Scott Lundquist</t>
  </si>
  <si>
    <t>Vantage Risk Assurance Company</t>
  </si>
  <si>
    <t>123 North Wacker Drive</t>
  </si>
  <si>
    <t>Suite 1300</t>
  </si>
  <si>
    <t>Hendrick</t>
  </si>
  <si>
    <t>compliance@vantagerisk.com</t>
  </si>
  <si>
    <t>Sean Quigley</t>
  </si>
  <si>
    <t>Morton</t>
  </si>
  <si>
    <t>mark.morton@vantagerisk.com</t>
  </si>
  <si>
    <t>123 N Wacker Drive</t>
  </si>
  <si>
    <t>www.vantagerisk.com</t>
  </si>
  <si>
    <t>Draper</t>
  </si>
  <si>
    <t>larry.draper@vantagerisk.com</t>
  </si>
  <si>
    <t>Vantapro Specialty Insurance Company</t>
  </si>
  <si>
    <t>Inglesias</t>
  </si>
  <si>
    <t>Vantis Life Insurance Company</t>
  </si>
  <si>
    <t>200 Day Hill Road</t>
  </si>
  <si>
    <t>Scott E</t>
  </si>
  <si>
    <t>ssmith@vantislife.com</t>
  </si>
  <si>
    <t>Gail Lataille</t>
  </si>
  <si>
    <t>www.vantislife.com</t>
  </si>
  <si>
    <t>Venerable Insurance and Annuity Company</t>
  </si>
  <si>
    <t>Timothy W</t>
  </si>
  <si>
    <t>President, CEO, and Legal</t>
  </si>
  <si>
    <t>finance.compliance@venerable.com</t>
  </si>
  <si>
    <t>David P. Wiland</t>
  </si>
  <si>
    <t>Senior Vice President Controller</t>
  </si>
  <si>
    <t>finance.compliance@vernerable.com</t>
  </si>
  <si>
    <t>www.venerable.com</t>
  </si>
  <si>
    <t>David P.</t>
  </si>
  <si>
    <t>Wiland</t>
  </si>
  <si>
    <t>EVP, CFO, and Appointed Actuary</t>
  </si>
  <si>
    <t>david.wiland@venerable.com</t>
  </si>
  <si>
    <t>Victoria Fire &amp; Casualty Company</t>
  </si>
  <si>
    <t>Vigilant Insurance Company</t>
  </si>
  <si>
    <t>Viking Insurance Company of Wisconsin</t>
  </si>
  <si>
    <t>Virginia Surety Company, Inc.</t>
  </si>
  <si>
    <t>175 West Jackson Boulevard</t>
  </si>
  <si>
    <t>keith.demmings@assurant.com</t>
  </si>
  <si>
    <t>Rebekah S. Biondo</t>
  </si>
  <si>
    <t>AIM Assistant</t>
  </si>
  <si>
    <t>Katine</t>
  </si>
  <si>
    <t>Finn Dade</t>
  </si>
  <si>
    <t>Vision Service Plan Insurance Company</t>
  </si>
  <si>
    <t>3333 Quality Drive</t>
  </si>
  <si>
    <t>RANCHO CORDOVA</t>
  </si>
  <si>
    <t>Humphreys</t>
  </si>
  <si>
    <t>john.humphreys@vsp.com</t>
  </si>
  <si>
    <t>Stuart</t>
  </si>
  <si>
    <t>Thompason</t>
  </si>
  <si>
    <t>Vice President and Deputy General Counsel</t>
  </si>
  <si>
    <t>stuath@vsp.com</t>
  </si>
  <si>
    <t>Volunteer Firefighters Benefit Association of Minnesota</t>
  </si>
  <si>
    <t>PO Box 822</t>
  </si>
  <si>
    <t>DETROIT LAKES</t>
  </si>
  <si>
    <t>BECKER</t>
  </si>
  <si>
    <t>Spaeth</t>
  </si>
  <si>
    <t>smspaeth@arvig.net</t>
  </si>
  <si>
    <t>Steven M.</t>
  </si>
  <si>
    <t>Voya Retirement Insurance and Annuity Company</t>
  </si>
  <si>
    <t>Charles P.</t>
  </si>
  <si>
    <t>FSSC_Compliance@voya.com</t>
  </si>
  <si>
    <t>W.S.A. Fraternal Life</t>
  </si>
  <si>
    <t>PO Box 351920</t>
  </si>
  <si>
    <t>WESTMINSTER</t>
  </si>
  <si>
    <t>ADAMS</t>
  </si>
  <si>
    <t>Randy R</t>
  </si>
  <si>
    <t>Fuss</t>
  </si>
  <si>
    <t>rfuss@wsalife.com</t>
  </si>
  <si>
    <t>Kristina K</t>
  </si>
  <si>
    <t>Scribner</t>
  </si>
  <si>
    <t>Vice President of Operations</t>
  </si>
  <si>
    <t>tscrib@wsalife.com</t>
  </si>
  <si>
    <t>Washington National Insurance Company</t>
  </si>
  <si>
    <t>11825 Pennsylvania Street North</t>
  </si>
  <si>
    <t xml:space="preserve">CARMEL </t>
  </si>
  <si>
    <t>Heard</t>
  </si>
  <si>
    <t>www.washingtonnational.com</t>
  </si>
  <si>
    <t>WCF Select Insurance Company</t>
  </si>
  <si>
    <t>Suite 1800</t>
  </si>
  <si>
    <t>Heidi DeVette</t>
  </si>
  <si>
    <t>Sweet</t>
  </si>
  <si>
    <t xml:space="preserve">Senior Compliance Specialist </t>
  </si>
  <si>
    <t>bsweet@wcf.com</t>
  </si>
  <si>
    <t>WellCare Health Insurance Company of Kentucky, Inc.</t>
  </si>
  <si>
    <t>PO Box 31391</t>
  </si>
  <si>
    <t>William Andrew</t>
  </si>
  <si>
    <t>michael.wasik@wellcare.com</t>
  </si>
  <si>
    <t>Abigail</t>
  </si>
  <si>
    <t>Sr Accountant</t>
  </si>
  <si>
    <t>abigail.g.olson@centene.com</t>
  </si>
  <si>
    <t>www.wellcare.com</t>
  </si>
  <si>
    <t>WellCare Health Insurance of Arizona, Inc.</t>
  </si>
  <si>
    <t>Scott Joseph</t>
  </si>
  <si>
    <t>Sivik</t>
  </si>
  <si>
    <t>33631</t>
  </si>
  <si>
    <t>3391</t>
  </si>
  <si>
    <t>Wellcare Prescription Insurance, Inc.</t>
  </si>
  <si>
    <t>Laura Mae</t>
  </si>
  <si>
    <t>Haungiville</t>
  </si>
  <si>
    <t>Wellfleet Insurance Company</t>
  </si>
  <si>
    <t>5814 Reed Road</t>
  </si>
  <si>
    <t>Pennie</t>
  </si>
  <si>
    <t>steve.pennie@princetoninsurance.com</t>
  </si>
  <si>
    <t>Andrew Michael DiGiorgio</t>
  </si>
  <si>
    <t>aaron.olson@medpro.com</t>
  </si>
  <si>
    <t>steve.pennie@medpro.com</t>
  </si>
  <si>
    <t>Wellfleet New York Insurance Company</t>
  </si>
  <si>
    <t>accounting@princetoninsurance.com</t>
  </si>
  <si>
    <t>Rickman</t>
  </si>
  <si>
    <t>Accountant II - Financial Reporting</t>
  </si>
  <si>
    <t>maureen.rickman@medpro.com</t>
  </si>
  <si>
    <t>Mazzoli</t>
  </si>
  <si>
    <t>christopher.mazzoli@medpro.com</t>
  </si>
  <si>
    <t>Wellpoint Life and Health Insurance Company</t>
  </si>
  <si>
    <t>233 South Wacker Drive</t>
  </si>
  <si>
    <t>Suite 3700</t>
  </si>
  <si>
    <t>Paul C.</t>
  </si>
  <si>
    <t>Nobile</t>
  </si>
  <si>
    <t>paul.nobile@anthem.com</t>
  </si>
  <si>
    <t>Wellpoint Life &amp; Health Insurance Co.</t>
  </si>
  <si>
    <t>catherine.morgan@elevancehealth.com</t>
  </si>
  <si>
    <t>www.unicare.com</t>
  </si>
  <si>
    <t>Wesco Insurance Company</t>
  </si>
  <si>
    <t>Richard J.</t>
  </si>
  <si>
    <t>Westchester Fire Insurance Company</t>
  </si>
  <si>
    <t>John Finn</t>
  </si>
  <si>
    <t>Barrett</t>
  </si>
  <si>
    <t>Chairman of Board, President &amp; CEO</t>
  </si>
  <si>
    <t>www.westernsoutherlife.com</t>
  </si>
  <si>
    <t>Western National Assurance Company</t>
  </si>
  <si>
    <t>4700 West 77th Street</t>
  </si>
  <si>
    <t>Henderson</t>
  </si>
  <si>
    <t>accounting.info@wnins.com</t>
  </si>
  <si>
    <t>Stuart Henderson</t>
  </si>
  <si>
    <t>Western National Insurance Group</t>
  </si>
  <si>
    <t>EDINA</t>
  </si>
  <si>
    <t>www.wnins.com</t>
  </si>
  <si>
    <t>Zolldan</t>
  </si>
  <si>
    <t>Lisa.Zolldan@wnins.com</t>
  </si>
  <si>
    <t>Western National Mutual Insurance Company</t>
  </si>
  <si>
    <t>Peter H. Corning</t>
  </si>
  <si>
    <t>Western Southern Life Assurance Company</t>
  </si>
  <si>
    <t>John F.</t>
  </si>
  <si>
    <t>www.westernsouthernlife.com</t>
  </si>
  <si>
    <t>Western United Life Insurance Company</t>
  </si>
  <si>
    <t>www.wula.com</t>
  </si>
  <si>
    <t>Westfield Insurance Company</t>
  </si>
  <si>
    <t>thomasonesti@westfieldgroup.com</t>
  </si>
  <si>
    <t>Westport Insurance Corporation</t>
  </si>
  <si>
    <t>Wilcac Life Insurance Company</t>
  </si>
  <si>
    <t>20 Glover Avenue</t>
  </si>
  <si>
    <t>Fourth Floor</t>
  </si>
  <si>
    <t>NORWALK</t>
  </si>
  <si>
    <t>Sheefel</t>
  </si>
  <si>
    <t>statereporting@wiltonre.com</t>
  </si>
  <si>
    <t>Lauren Mak</t>
  </si>
  <si>
    <t>Evans</t>
  </si>
  <si>
    <t>VP - Controller</t>
  </si>
  <si>
    <t>20 Glover Ave 4th Floor</t>
  </si>
  <si>
    <t>www.witonre.com</t>
  </si>
  <si>
    <t>Wilmington Insurance Company</t>
  </si>
  <si>
    <t>1403 Silverside Road</t>
  </si>
  <si>
    <t>Suite 3B</t>
  </si>
  <si>
    <t>NEW CASTLE</t>
  </si>
  <si>
    <t>sfoltz@wilmingtoninsco.com</t>
  </si>
  <si>
    <t>Ellen Smith</t>
  </si>
  <si>
    <t>Treasurer &amp; CFO</t>
  </si>
  <si>
    <t>ellen@wilmingtoninsco.com</t>
  </si>
  <si>
    <t>www.wilmintoninsco.com</t>
  </si>
  <si>
    <t>sfoltz@wilimingtoninsco.com</t>
  </si>
  <si>
    <t>Wilshire Insurance Company</t>
  </si>
  <si>
    <t>Wilton Reassurance Company</t>
  </si>
  <si>
    <t>4th Floor</t>
  </si>
  <si>
    <t>VP Assistant Controller</t>
  </si>
  <si>
    <t>www.wiltonre.com</t>
  </si>
  <si>
    <t>Wilton Reassurance Life Company of New York</t>
  </si>
  <si>
    <t>Fleitz</t>
  </si>
  <si>
    <t>Cheif Executive Officer</t>
  </si>
  <si>
    <t>Steven Lash</t>
  </si>
  <si>
    <t>Luongo</t>
  </si>
  <si>
    <t>AVP Entity Controller</t>
  </si>
  <si>
    <t>Woodmen of The World Life Insurance Society</t>
  </si>
  <si>
    <t>1700 Farnam Street</t>
  </si>
  <si>
    <t>Patrick L</t>
  </si>
  <si>
    <t>Dees</t>
  </si>
  <si>
    <t>pdees@woodmen.org</t>
  </si>
  <si>
    <t>Patrick L Dees</t>
  </si>
  <si>
    <t>Shaun</t>
  </si>
  <si>
    <t>Investment Accountant</t>
  </si>
  <si>
    <t>WoodmenLife</t>
  </si>
  <si>
    <t>statefilings@woodmenlife.org</t>
  </si>
  <si>
    <t>Mgr, Legal/Compliance Support</t>
  </si>
  <si>
    <t>legal_mailbox@woodman.org</t>
  </si>
  <si>
    <t>68102</t>
  </si>
  <si>
    <t>www.woodmenlife.org</t>
  </si>
  <si>
    <t>Supervisor of Financial Planning &amp; Analysis</t>
  </si>
  <si>
    <t>Wysh Life and Health Insurance Company</t>
  </si>
  <si>
    <t>Raymond</t>
  </si>
  <si>
    <t>DiDonna</t>
  </si>
  <si>
    <t>raymond.didonna@rgax.com</t>
  </si>
  <si>
    <t>Senior Director, Finance</t>
  </si>
  <si>
    <t>susan.park@wyshinsurance.com</t>
  </si>
  <si>
    <t>www.getgreenhouse.com</t>
  </si>
  <si>
    <t>XL Insurance Company of New York, Inc.</t>
  </si>
  <si>
    <t>XL Reinsurance America Inc.</t>
  </si>
  <si>
    <t>Yosemite Insurance Company</t>
  </si>
  <si>
    <t>Zurich American Insurance Company</t>
  </si>
  <si>
    <t>Head of Regulatory Reporting</t>
  </si>
  <si>
    <t>Zurich American Insurance Company of Illinois</t>
  </si>
  <si>
    <t>Zurich American Life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</si>
</sst>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00"/>
    <numFmt numFmtId="165" formatCode="0.0"/>
    <numFmt numFmtId="166" formatCode="0.0%"/>
    <numFmt numFmtId="167" formatCode="_(* #,##0_);_(* \(#,##0\);_(* &quot;-&quot;??_);_(@_)"/>
    <numFmt numFmtId="168" formatCode="00000"/>
  </numFmts>
  <fonts count="100"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u/>
      <sz val="10"/>
      <color indexed="12"/>
      <name val="Arial"/>
      <family val="2"/>
    </font>
    <font>
      <b/>
      <sz val="2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0"/>
      <name val="Arial"/>
      <family val="2"/>
    </font>
    <font>
      <b/>
      <sz val="9"/>
      <color rgb="FF000000"/>
      <name val="Tahoma"/>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8"/>
      <name val="Calibri"/>
      <family val="2"/>
      <scheme val="minor"/>
    </font>
    <font>
      <sz val="10"/>
      <color theme="0"/>
      <name val="Calibri"/>
      <family val="2"/>
      <scheme val="minor"/>
    </font>
    <font>
      <b/>
      <sz val="12"/>
      <name val="Calibri"/>
      <family val="2"/>
      <scheme val="minor"/>
    </font>
    <font>
      <sz val="10"/>
      <color indexed="10"/>
      <name val="Calibri"/>
      <family val="2"/>
      <scheme val="minor"/>
    </font>
    <font>
      <i/>
      <sz val="10"/>
      <name val="Calibri"/>
      <family val="2"/>
      <scheme val="minor"/>
    </font>
    <font>
      <b/>
      <i/>
      <sz val="10"/>
      <name val="Calibri"/>
      <family val="2"/>
      <scheme val="minor"/>
    </font>
    <font>
      <sz val="10"/>
      <color indexed="12"/>
      <name val="Calibri"/>
      <family val="2"/>
      <scheme val="minor"/>
    </font>
    <font>
      <u/>
      <sz val="10"/>
      <color indexed="12"/>
      <name val="Calibri"/>
      <family val="2"/>
      <scheme val="minor"/>
    </font>
    <font>
      <sz val="10"/>
      <color indexed="8"/>
      <name val="Calibri"/>
      <family val="2"/>
      <scheme val="minor"/>
    </font>
    <font>
      <b/>
      <sz val="10"/>
      <color indexed="8"/>
      <name val="Calibri"/>
      <family val="2"/>
      <scheme val="minor"/>
    </font>
    <font>
      <b/>
      <sz val="10"/>
      <color indexed="16"/>
      <name val="Calibri"/>
      <family val="2"/>
      <scheme val="minor"/>
    </font>
    <font>
      <b/>
      <u/>
      <sz val="10"/>
      <color indexed="12"/>
      <name val="Calibri"/>
      <family val="2"/>
      <scheme val="minor"/>
    </font>
    <font>
      <sz val="10"/>
      <color indexed="16"/>
      <name val="Calibri"/>
      <family val="2"/>
      <scheme val="minor"/>
    </font>
    <font>
      <sz val="9"/>
      <color indexed="16"/>
      <name val="Calibri"/>
      <family val="2"/>
      <scheme val="minor"/>
    </font>
    <font>
      <b/>
      <sz val="9"/>
      <color indexed="16"/>
      <name val="Calibri"/>
      <family val="2"/>
      <scheme val="minor"/>
    </font>
    <font>
      <b/>
      <sz val="10"/>
      <color indexed="60"/>
      <name val="Calibri"/>
      <family val="2"/>
      <scheme val="minor"/>
    </font>
    <font>
      <b/>
      <sz val="10"/>
      <color indexed="9"/>
      <name val="Calibri"/>
      <family val="2"/>
      <scheme val="minor"/>
    </font>
    <font>
      <sz val="12"/>
      <name val="Calibri"/>
      <family val="2"/>
      <scheme val="minor"/>
    </font>
    <font>
      <sz val="11"/>
      <name val="Calibri"/>
      <family val="2"/>
      <scheme val="minor"/>
    </font>
    <font>
      <sz val="10"/>
      <color indexed="9"/>
      <name val="Calibri"/>
      <family val="2"/>
      <scheme val="minor"/>
    </font>
    <font>
      <b/>
      <sz val="10"/>
      <color rgb="FF990000"/>
      <name val="Calibri"/>
      <family val="2"/>
      <scheme val="minor"/>
    </font>
    <font>
      <sz val="10"/>
      <color rgb="FF990000"/>
      <name val="Calibri"/>
      <family val="2"/>
      <scheme val="minor"/>
    </font>
    <font>
      <sz val="9"/>
      <name val="Calibri"/>
      <family val="2"/>
      <scheme val="minor"/>
    </font>
    <font>
      <b/>
      <i/>
      <sz val="9"/>
      <name val="Calibri"/>
      <family val="2"/>
      <scheme val="minor"/>
    </font>
    <font>
      <b/>
      <sz val="9"/>
      <name val="Calibri"/>
      <family val="2"/>
      <scheme val="minor"/>
    </font>
    <font>
      <b/>
      <sz val="9"/>
      <color rgb="FF990000"/>
      <name val="Calibri"/>
      <family val="2"/>
      <scheme val="minor"/>
    </font>
    <font>
      <b/>
      <sz val="9"/>
      <color indexed="60"/>
      <name val="Calibri"/>
      <family val="2"/>
      <scheme val="minor"/>
    </font>
    <font>
      <b/>
      <sz val="9"/>
      <color indexed="10"/>
      <name val="Calibri"/>
      <family val="2"/>
      <scheme val="minor"/>
    </font>
    <font>
      <sz val="12"/>
      <color theme="0"/>
      <name val="Calibri"/>
      <family val="2"/>
      <scheme val="minor"/>
    </font>
    <font>
      <sz val="9"/>
      <color indexed="10"/>
      <name val="Calibri"/>
      <family val="2"/>
      <scheme val="minor"/>
    </font>
    <font>
      <sz val="9"/>
      <color rgb="FFFF0000"/>
      <name val="Calibri"/>
      <family val="2"/>
      <scheme val="minor"/>
    </font>
    <font>
      <b/>
      <sz val="10"/>
      <color rgb="FF993300"/>
      <name val="Calibri"/>
      <family val="2"/>
      <scheme val="minor"/>
    </font>
    <font>
      <b/>
      <sz val="10"/>
      <color theme="0"/>
      <name val="Calibri"/>
      <family val="2"/>
      <scheme val="minor"/>
    </font>
    <font>
      <sz val="9"/>
      <color indexed="11"/>
      <name val="Calibri"/>
      <family val="2"/>
      <scheme val="minor"/>
    </font>
    <font>
      <b/>
      <sz val="10"/>
      <color indexed="23"/>
      <name val="Calibri"/>
      <family val="2"/>
      <scheme val="minor"/>
    </font>
    <font>
      <b/>
      <sz val="9"/>
      <color indexed="41"/>
      <name val="Calibri"/>
      <family val="2"/>
      <scheme val="minor"/>
    </font>
    <font>
      <b/>
      <sz val="9"/>
      <color rgb="FF993300"/>
      <name val="Calibri"/>
      <family val="2"/>
      <scheme val="minor"/>
    </font>
    <font>
      <b/>
      <sz val="10"/>
      <color rgb="FF800000"/>
      <name val="Calibri"/>
      <family val="2"/>
      <scheme val="minor"/>
    </font>
    <font>
      <b/>
      <sz val="11"/>
      <name val="Calibri"/>
      <family val="2"/>
      <scheme val="minor"/>
    </font>
    <font>
      <sz val="10"/>
      <color rgb="FF800000"/>
      <name val="Calibri"/>
      <family val="2"/>
      <scheme val="minor"/>
    </font>
    <font>
      <b/>
      <u/>
      <sz val="10"/>
      <color rgb="FF0000FF"/>
      <name val="Calibri"/>
      <family val="2"/>
      <scheme val="minor"/>
    </font>
    <font>
      <b/>
      <sz val="11"/>
      <color rgb="FF800000"/>
      <name val="Calibri"/>
      <family val="2"/>
      <scheme val="minor"/>
    </font>
    <font>
      <sz val="11"/>
      <color rgb="FF800000"/>
      <name val="Calibri"/>
      <family val="2"/>
      <scheme val="minor"/>
    </font>
    <font>
      <b/>
      <sz val="11"/>
      <color indexed="16"/>
      <name val="Calibri"/>
      <family val="2"/>
      <scheme val="minor"/>
    </font>
    <font>
      <b/>
      <sz val="14"/>
      <name val="Calibri"/>
      <family val="2"/>
      <scheme val="minor"/>
    </font>
    <font>
      <sz val="16"/>
      <name val="Calibri"/>
      <family val="2"/>
      <scheme val="minor"/>
    </font>
    <font>
      <b/>
      <sz val="11"/>
      <color rgb="FFFF0000"/>
      <name val="Calibri"/>
      <family val="2"/>
      <scheme val="minor"/>
    </font>
    <font>
      <u/>
      <sz val="11"/>
      <color indexed="12"/>
      <name val="Calibri"/>
      <family val="2"/>
      <scheme val="minor"/>
    </font>
    <font>
      <i/>
      <sz val="11"/>
      <name val="Calibri"/>
      <family val="2"/>
      <scheme val="minor"/>
    </font>
    <font>
      <sz val="14"/>
      <name val="Calibri"/>
      <family val="2"/>
      <scheme val="minor"/>
    </font>
    <font>
      <b/>
      <sz val="11"/>
      <color theme="1"/>
      <name val="Calibri"/>
      <family val="2"/>
      <scheme val="minor"/>
    </font>
    <font>
      <b/>
      <sz val="10"/>
      <color indexed="39"/>
      <name val="Calibri"/>
      <family val="2"/>
      <scheme val="minor"/>
    </font>
    <font>
      <sz val="9"/>
      <color indexed="81"/>
      <name val="Tahoma"/>
      <family val="2"/>
    </font>
    <font>
      <b/>
      <sz val="9"/>
      <color indexed="81"/>
      <name val="Tahoma"/>
      <family val="2"/>
    </font>
    <font>
      <b/>
      <u/>
      <sz val="10"/>
      <color rgb="FF0000FF"/>
      <name val="Calibri"/>
      <family val="2"/>
    </font>
    <font>
      <b/>
      <sz val="10"/>
      <color rgb="FFFF0000"/>
      <name val="Calibri"/>
      <family val="2"/>
    </font>
    <font>
      <b/>
      <sz val="10"/>
      <color rgb="FF800000"/>
      <name val="Calibri"/>
      <family val="2"/>
    </font>
    <font>
      <b/>
      <sz val="9"/>
      <color rgb="FF800000"/>
      <name val="Calibri"/>
      <family val="2"/>
      <scheme val="minor"/>
    </font>
    <font>
      <sz val="11"/>
      <color theme="0"/>
      <name val="Calibri"/>
      <family val="2"/>
      <scheme val="minor"/>
    </font>
    <font>
      <sz val="10"/>
      <color theme="0" tint="-0.249977111117893"/>
      <name val="Calibri"/>
      <family val="2"/>
      <scheme val="minor"/>
    </font>
    <font>
      <sz val="9"/>
      <color theme="0"/>
      <name val="Calibri"/>
      <family val="2"/>
      <scheme val="minor"/>
    </font>
    <font>
      <b/>
      <u/>
      <sz val="10"/>
      <color theme="0"/>
      <name val="Calibri"/>
      <family val="2"/>
      <scheme val="minor"/>
    </font>
    <font>
      <sz val="11"/>
      <color theme="0" tint="-0.249977111117893"/>
      <name val="Calibri"/>
      <family val="2"/>
      <scheme val="minor"/>
    </font>
    <font>
      <sz val="10"/>
      <color theme="0"/>
      <name val="Arial"/>
      <family val="2"/>
    </font>
    <font>
      <sz val="18"/>
      <name val="Calibri"/>
      <family val="2"/>
      <scheme val="minor"/>
    </font>
    <font>
      <sz val="11"/>
      <name val="Calibri"/>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6"/>
        <bgColor indexed="64"/>
      </patternFill>
    </fill>
    <fill>
      <patternFill patternType="gray0625"/>
    </fill>
    <fill>
      <patternFill patternType="solid">
        <fgColor indexed="22"/>
        <bgColor indexed="64"/>
      </patternFill>
    </fill>
    <fill>
      <patternFill patternType="gray0625">
        <bgColor indexed="9"/>
      </patternFill>
    </fill>
    <fill>
      <patternFill patternType="solid">
        <fgColor indexed="9"/>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61"/>
        <bgColor indexed="64"/>
      </patternFill>
    </fill>
    <fill>
      <patternFill patternType="gray0625">
        <bgColor indexed="43"/>
      </patternFill>
    </fill>
    <fill>
      <patternFill patternType="solid">
        <fgColor indexed="65"/>
        <bgColor indexed="64"/>
      </patternFill>
    </fill>
    <fill>
      <patternFill patternType="solid">
        <fgColor indexed="45"/>
        <bgColor indexed="64"/>
      </patternFill>
    </fill>
    <fill>
      <patternFill patternType="solid">
        <fgColor indexed="11"/>
        <bgColor indexed="64"/>
      </patternFill>
    </fill>
    <fill>
      <patternFill patternType="solid">
        <fgColor indexed="43"/>
        <bgColor indexed="9"/>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C0C0C0"/>
        <bgColor indexed="64"/>
      </patternFill>
    </fill>
    <fill>
      <patternFill patternType="solid">
        <fgColor rgb="FFFFFF99"/>
        <bgColor indexed="9"/>
      </patternFill>
    </fill>
    <fill>
      <patternFill patternType="solid">
        <fgColor rgb="FFFFFF00"/>
        <bgColor indexed="64"/>
      </patternFill>
    </fill>
    <fill>
      <patternFill patternType="solid">
        <fgColor theme="0" tint="-0.249977111117893"/>
        <bgColor indexed="64"/>
      </patternFill>
    </fill>
    <fill>
      <patternFill patternType="gray0625">
        <bgColor theme="0"/>
      </patternFill>
    </fill>
    <fill>
      <patternFill patternType="solid">
        <fgColor rgb="FFFFFFCC"/>
        <bgColor indexed="64"/>
      </patternFill>
    </fill>
    <fill>
      <patternFill patternType="solid">
        <fgColor rgb="FFFFC000"/>
        <bgColor indexed="64"/>
      </patternFill>
    </fill>
    <fill>
      <patternFill patternType="solid">
        <fgColor rgb="FFFFFFFF"/>
        <bgColor rgb="FF000000"/>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gray0625">
        <fgColor rgb="FF000000"/>
        <bgColor rgb="FFFFFFFF"/>
      </patternFill>
    </fill>
    <fill>
      <patternFill patternType="solid">
        <fgColor rgb="FFFFFFCC"/>
        <bgColor rgb="FF000000"/>
      </patternFill>
    </fill>
    <fill>
      <patternFill patternType="solid">
        <fgColor theme="0"/>
        <bgColor rgb="FF000000"/>
      </patternFill>
    </fill>
    <fill>
      <patternFill patternType="solid">
        <fgColor theme="4" tint="0.59999389629810485"/>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6">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 fontId="3"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3" fillId="0" borderId="0"/>
    <xf numFmtId="0" fontId="3" fillId="0" borderId="0"/>
    <xf numFmtId="0" fontId="26" fillId="0" borderId="0"/>
    <xf numFmtId="0" fontId="3" fillId="23" borderId="7" applyNumberFormat="0" applyFont="0" applyAlignment="0" applyProtection="0"/>
    <xf numFmtId="0" fontId="3"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27" fillId="0" borderId="0" applyFont="0" applyFill="0" applyBorder="0" applyAlignment="0" applyProtection="0"/>
  </cellStyleXfs>
  <cellXfs count="1144">
    <xf numFmtId="0" fontId="0" fillId="0" borderId="0" xfId="0"/>
    <xf numFmtId="0" fontId="0" fillId="0" borderId="0" xfId="0" applyProtection="1"/>
    <xf numFmtId="0" fontId="0" fillId="0" borderId="0" xfId="0" applyFill="1"/>
    <xf numFmtId="0" fontId="5" fillId="0" borderId="0" xfId="0" applyFont="1" applyAlignment="1" applyProtection="1">
      <alignment horizontal="left" textRotation="90"/>
    </xf>
    <xf numFmtId="49" fontId="0" fillId="0" borderId="0" xfId="0" applyNumberFormat="1"/>
    <xf numFmtId="49" fontId="0" fillId="0" borderId="0" xfId="0" applyNumberFormat="1" applyAlignment="1">
      <alignment horizontal="right"/>
    </xf>
    <xf numFmtId="0" fontId="5" fillId="31"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Alignment="1" applyProtection="1">
      <alignment horizontal="center" textRotation="180"/>
    </xf>
    <xf numFmtId="0" fontId="5" fillId="0" borderId="0" xfId="0" applyFont="1" applyBorder="1" applyAlignment="1" applyProtection="1">
      <alignment horizontal="center" textRotation="180" wrapText="1"/>
    </xf>
    <xf numFmtId="0" fontId="5" fillId="32" borderId="0" xfId="0" applyFont="1" applyFill="1" applyBorder="1" applyProtection="1"/>
    <xf numFmtId="0" fontId="5" fillId="24" borderId="0" xfId="0" applyFont="1" applyFill="1" applyBorder="1" applyProtection="1"/>
    <xf numFmtId="0" fontId="5" fillId="0" borderId="0" xfId="0" applyFont="1" applyFill="1" applyBorder="1" applyAlignment="1" applyProtection="1">
      <alignment horizontal="center" textRotation="180" wrapText="1"/>
    </xf>
    <xf numFmtId="0" fontId="5" fillId="33" borderId="0" xfId="0" applyFont="1" applyFill="1" applyBorder="1" applyProtection="1"/>
    <xf numFmtId="0" fontId="5" fillId="34" borderId="0" xfId="0" applyFont="1" applyFill="1" applyBorder="1" applyProtection="1"/>
    <xf numFmtId="0" fontId="5" fillId="35" borderId="0" xfId="0" applyFont="1" applyFill="1" applyBorder="1" applyProtection="1"/>
    <xf numFmtId="0" fontId="5" fillId="31" borderId="0" xfId="0" applyFont="1" applyFill="1" applyBorder="1" applyAlignment="1" applyProtection="1">
      <alignment wrapText="1"/>
    </xf>
    <xf numFmtId="0" fontId="5" fillId="31" borderId="0" xfId="0" applyFont="1" applyFill="1" applyProtection="1"/>
    <xf numFmtId="0" fontId="5" fillId="0" borderId="0" xfId="0" applyFont="1" applyFill="1" applyBorder="1" applyAlignment="1" applyProtection="1">
      <alignment textRotation="180" wrapText="1"/>
    </xf>
    <xf numFmtId="0" fontId="5" fillId="0" borderId="0" xfId="0" applyFont="1" applyFill="1" applyBorder="1" applyAlignment="1" applyProtection="1">
      <alignment horizontal="left" textRotation="180" wrapText="1"/>
    </xf>
    <xf numFmtId="0" fontId="5" fillId="44" borderId="0" xfId="0" applyFont="1" applyFill="1" applyProtection="1"/>
    <xf numFmtId="1" fontId="5" fillId="32" borderId="0" xfId="0" applyNumberFormat="1" applyFont="1" applyFill="1" applyBorder="1" applyProtection="1"/>
    <xf numFmtId="1" fontId="5" fillId="0" borderId="0" xfId="0" applyNumberFormat="1" applyFont="1" applyFill="1" applyBorder="1" applyAlignment="1" applyProtection="1">
      <alignment textRotation="180" wrapText="1"/>
    </xf>
    <xf numFmtId="1" fontId="0" fillId="0" borderId="0" xfId="0" applyNumberFormat="1"/>
    <xf numFmtId="0" fontId="5" fillId="0" borderId="35" xfId="0" applyFont="1" applyBorder="1" applyAlignment="1" applyProtection="1">
      <alignment horizontal="center" vertical="center" wrapText="1"/>
    </xf>
    <xf numFmtId="0" fontId="5" fillId="0" borderId="46" xfId="0" applyFont="1" applyBorder="1" applyAlignment="1" applyProtection="1">
      <alignment horizontal="left" vertical="center"/>
    </xf>
    <xf numFmtId="0" fontId="0" fillId="0" borderId="0" xfId="0"/>
    <xf numFmtId="0" fontId="29" fillId="0" borderId="0" xfId="0" applyFont="1"/>
    <xf numFmtId="0" fontId="31" fillId="0" borderId="0" xfId="0" applyFont="1"/>
    <xf numFmtId="0" fontId="29" fillId="0" borderId="0" xfId="0" applyFont="1" applyFill="1" applyBorder="1" applyAlignment="1">
      <alignment horizontal="right"/>
    </xf>
    <xf numFmtId="0" fontId="29" fillId="0" borderId="0" xfId="0" applyFont="1" applyFill="1" applyBorder="1"/>
    <xf numFmtId="0" fontId="29" fillId="0" borderId="0" xfId="0" applyFont="1" applyBorder="1"/>
    <xf numFmtId="0" fontId="31" fillId="0" borderId="0" xfId="0" applyFont="1" applyBorder="1"/>
    <xf numFmtId="0" fontId="31" fillId="0" borderId="0" xfId="0" applyFont="1" applyBorder="1" applyAlignment="1">
      <alignment horizontal="right"/>
    </xf>
    <xf numFmtId="0" fontId="31" fillId="0" borderId="0" xfId="0" applyFont="1" applyFill="1" applyBorder="1"/>
    <xf numFmtId="1" fontId="29" fillId="0" borderId="0" xfId="0" applyNumberFormat="1" applyFont="1" applyBorder="1"/>
    <xf numFmtId="3" fontId="29" fillId="0" borderId="0" xfId="0" applyNumberFormat="1" applyFont="1" applyBorder="1" applyAlignment="1">
      <alignment horizontal="right"/>
    </xf>
    <xf numFmtId="0" fontId="29" fillId="39" borderId="10" xfId="0" applyFont="1" applyFill="1" applyBorder="1"/>
    <xf numFmtId="0" fontId="29" fillId="39" borderId="23" xfId="0" applyFont="1" applyFill="1" applyBorder="1"/>
    <xf numFmtId="0" fontId="29" fillId="39" borderId="73" xfId="0" applyFont="1" applyFill="1" applyBorder="1"/>
    <xf numFmtId="0" fontId="29" fillId="39" borderId="11" xfId="0" applyFont="1" applyFill="1" applyBorder="1"/>
    <xf numFmtId="0" fontId="29" fillId="39" borderId="0" xfId="0" applyFont="1" applyFill="1" applyBorder="1"/>
    <xf numFmtId="0" fontId="29" fillId="39" borderId="47" xfId="0" applyFont="1" applyFill="1" applyBorder="1"/>
    <xf numFmtId="0" fontId="29" fillId="0" borderId="0" xfId="0" applyFont="1" applyBorder="1" applyAlignment="1">
      <alignment horizontal="right"/>
    </xf>
    <xf numFmtId="0" fontId="29" fillId="39" borderId="29" xfId="0" applyFont="1" applyFill="1" applyBorder="1"/>
    <xf numFmtId="0" fontId="29" fillId="39" borderId="50" xfId="0" applyFont="1" applyFill="1" applyBorder="1"/>
    <xf numFmtId="0" fontId="29" fillId="39" borderId="26" xfId="0" applyFont="1" applyFill="1" applyBorder="1"/>
    <xf numFmtId="1" fontId="29" fillId="0" borderId="0" xfId="0" applyNumberFormat="1" applyFont="1" applyFill="1" applyBorder="1"/>
    <xf numFmtId="0" fontId="29" fillId="31" borderId="10" xfId="0" applyFont="1" applyFill="1" applyBorder="1"/>
    <xf numFmtId="0" fontId="29" fillId="31" borderId="23" xfId="0" applyFont="1" applyFill="1" applyBorder="1"/>
    <xf numFmtId="0" fontId="29" fillId="31" borderId="73" xfId="0" applyFont="1" applyFill="1" applyBorder="1"/>
    <xf numFmtId="2" fontId="29" fillId="0" borderId="0" xfId="0" applyNumberFormat="1" applyFont="1" applyBorder="1" applyAlignment="1">
      <alignment horizontal="right"/>
    </xf>
    <xf numFmtId="0" fontId="29" fillId="31" borderId="11" xfId="0" applyFont="1" applyFill="1" applyBorder="1"/>
    <xf numFmtId="0" fontId="29" fillId="31" borderId="0" xfId="0" applyFont="1" applyFill="1" applyBorder="1"/>
    <xf numFmtId="0" fontId="29" fillId="31" borderId="47" xfId="0" applyFont="1" applyFill="1" applyBorder="1"/>
    <xf numFmtId="0" fontId="29" fillId="31" borderId="29" xfId="0" applyFont="1" applyFill="1" applyBorder="1"/>
    <xf numFmtId="0" fontId="29" fillId="31" borderId="50" xfId="0" applyFont="1" applyFill="1" applyBorder="1"/>
    <xf numFmtId="0" fontId="29" fillId="31" borderId="26" xfId="0" applyFont="1" applyFill="1" applyBorder="1"/>
    <xf numFmtId="0" fontId="29" fillId="31" borderId="0" xfId="0" applyFont="1" applyFill="1" applyBorder="1" applyAlignment="1">
      <alignment horizontal="left"/>
    </xf>
    <xf numFmtId="0" fontId="29" fillId="40" borderId="10" xfId="0" applyFont="1" applyFill="1" applyBorder="1"/>
    <xf numFmtId="0" fontId="29" fillId="0" borderId="23" xfId="0" applyFont="1" applyBorder="1"/>
    <xf numFmtId="0" fontId="29" fillId="0" borderId="73" xfId="0" applyFont="1" applyBorder="1"/>
    <xf numFmtId="0" fontId="29" fillId="40" borderId="11" xfId="0" applyFont="1" applyFill="1" applyBorder="1"/>
    <xf numFmtId="0" fontId="29" fillId="0" borderId="47" xfId="0" applyFont="1" applyBorder="1"/>
    <xf numFmtId="0" fontId="29" fillId="40" borderId="29" xfId="0" applyFont="1" applyFill="1" applyBorder="1"/>
    <xf numFmtId="0" fontId="29" fillId="0" borderId="50" xfId="0" applyFont="1" applyFill="1" applyBorder="1"/>
    <xf numFmtId="0" fontId="29" fillId="0" borderId="26" xfId="0" applyFont="1" applyBorder="1"/>
    <xf numFmtId="0" fontId="29" fillId="29" borderId="0" xfId="0" applyFont="1" applyFill="1"/>
    <xf numFmtId="0" fontId="35" fillId="29" borderId="0" xfId="0" applyFont="1" applyFill="1"/>
    <xf numFmtId="0" fontId="31" fillId="29" borderId="0" xfId="0" applyFont="1" applyFill="1" applyAlignment="1">
      <alignment horizontal="center" vertical="top"/>
    </xf>
    <xf numFmtId="0" fontId="31" fillId="45" borderId="0" xfId="0" applyFont="1" applyFill="1" applyAlignment="1">
      <alignment horizontal="center" vertical="center"/>
    </xf>
    <xf numFmtId="0" fontId="29" fillId="45" borderId="0" xfId="0" applyFont="1" applyFill="1"/>
    <xf numFmtId="0" fontId="31" fillId="29" borderId="0" xfId="0" applyFont="1" applyFill="1"/>
    <xf numFmtId="0" fontId="29" fillId="0" borderId="0" xfId="0" applyFont="1" applyFill="1" applyBorder="1" applyAlignment="1" applyProtection="1"/>
    <xf numFmtId="0" fontId="29" fillId="0" borderId="0" xfId="0" applyFont="1" applyBorder="1" applyAlignment="1" applyProtection="1"/>
    <xf numFmtId="0" fontId="35" fillId="0" borderId="0" xfId="0" applyFont="1" applyBorder="1" applyAlignment="1" applyProtection="1">
      <alignment horizontal="center" vertical="center"/>
    </xf>
    <xf numFmtId="0" fontId="29" fillId="30" borderId="25" xfId="0" applyFont="1" applyFill="1" applyBorder="1" applyAlignment="1" applyProtection="1"/>
    <xf numFmtId="0" fontId="46" fillId="0" borderId="0" xfId="0" applyFont="1" applyFill="1" applyBorder="1" applyAlignment="1" applyProtection="1"/>
    <xf numFmtId="0" fontId="46" fillId="0" borderId="0" xfId="0" applyFont="1" applyBorder="1" applyAlignment="1" applyProtection="1"/>
    <xf numFmtId="0" fontId="46" fillId="30" borderId="25" xfId="0" applyFont="1" applyFill="1" applyBorder="1" applyAlignment="1" applyProtection="1"/>
    <xf numFmtId="0" fontId="29" fillId="0" borderId="0" xfId="0" applyFont="1" applyBorder="1" applyAlignment="1" applyProtection="1">
      <alignment horizontal="left" vertical="center"/>
    </xf>
    <xf numFmtId="0" fontId="29" fillId="30" borderId="25" xfId="0" applyFont="1" applyFill="1" applyBorder="1" applyAlignment="1" applyProtection="1">
      <alignment horizontal="left" vertical="center"/>
    </xf>
    <xf numFmtId="0" fontId="29" fillId="29" borderId="25" xfId="0" applyFont="1" applyFill="1" applyBorder="1" applyAlignment="1" applyProtection="1"/>
    <xf numFmtId="0" fontId="29" fillId="0" borderId="36" xfId="0" applyFont="1" applyBorder="1" applyAlignment="1" applyProtection="1">
      <alignment horizontal="right" vertical="center" wrapText="1"/>
    </xf>
    <xf numFmtId="0" fontId="29" fillId="0" borderId="36" xfId="0" applyFont="1" applyBorder="1" applyAlignment="1" applyProtection="1">
      <alignment horizontal="right" vertical="center"/>
    </xf>
    <xf numFmtId="0" fontId="29" fillId="0" borderId="36"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36" xfId="0" applyFont="1" applyBorder="1" applyAlignment="1" applyProtection="1"/>
    <xf numFmtId="0" fontId="29" fillId="0" borderId="0" xfId="0" applyFont="1" applyBorder="1" applyAlignment="1" applyProtection="1">
      <alignment horizontal="right" vertical="center" wrapText="1"/>
    </xf>
    <xf numFmtId="0" fontId="29" fillId="29" borderId="0" xfId="0" applyFont="1" applyFill="1" applyBorder="1" applyAlignment="1" applyProtection="1">
      <alignment horizontal="right" vertical="center" wrapText="1"/>
    </xf>
    <xf numFmtId="0" fontId="29" fillId="29" borderId="36" xfId="0" applyFont="1" applyFill="1" applyBorder="1" applyAlignment="1" applyProtection="1">
      <alignment horizontal="right" vertical="center" wrapText="1"/>
    </xf>
    <xf numFmtId="0" fontId="29" fillId="45" borderId="0" xfId="0" applyFont="1" applyFill="1" applyBorder="1" applyAlignment="1" applyProtection="1"/>
    <xf numFmtId="0" fontId="49" fillId="45" borderId="0" xfId="0" applyFont="1" applyFill="1" applyBorder="1" applyAlignment="1" applyProtection="1">
      <alignment horizontal="center" vertical="center"/>
    </xf>
    <xf numFmtId="0" fontId="49" fillId="24" borderId="35" xfId="0" applyFont="1" applyFill="1" applyBorder="1" applyAlignment="1" applyProtection="1">
      <alignment horizontal="center" vertical="center"/>
    </xf>
    <xf numFmtId="0" fontId="49" fillId="45" borderId="0" xfId="0" applyFont="1" applyFill="1" applyBorder="1" applyAlignment="1" applyProtection="1">
      <alignment horizontal="center" vertical="center" wrapText="1"/>
    </xf>
    <xf numFmtId="0" fontId="49" fillId="24" borderId="35"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29" fillId="0" borderId="0" xfId="0" applyFont="1" applyAlignment="1" applyProtection="1"/>
    <xf numFmtId="164" fontId="29" fillId="0" borderId="0" xfId="0" applyNumberFormat="1" applyFont="1" applyBorder="1" applyAlignment="1" applyProtection="1"/>
    <xf numFmtId="5" fontId="29" fillId="0" borderId="0" xfId="0" applyNumberFormat="1" applyFont="1" applyBorder="1" applyAlignment="1" applyProtection="1">
      <alignment horizontal="right"/>
    </xf>
    <xf numFmtId="1" fontId="29" fillId="0" borderId="0" xfId="0" applyNumberFormat="1" applyFont="1" applyBorder="1" applyAlignment="1" applyProtection="1">
      <alignment horizontal="right"/>
    </xf>
    <xf numFmtId="0" fontId="29" fillId="0" borderId="0" xfId="0" applyFont="1" applyProtection="1"/>
    <xf numFmtId="0" fontId="29" fillId="30" borderId="25" xfId="0" applyFont="1" applyFill="1" applyBorder="1" applyProtection="1"/>
    <xf numFmtId="1" fontId="49" fillId="27" borderId="48" xfId="0" applyNumberFormat="1" applyFont="1" applyFill="1" applyBorder="1" applyAlignment="1" applyProtection="1">
      <alignment horizontal="center" vertical="center"/>
    </xf>
    <xf numFmtId="0" fontId="41" fillId="27" borderId="48" xfId="73" applyFont="1" applyFill="1" applyBorder="1" applyAlignment="1" applyProtection="1">
      <alignment horizontal="center" vertical="center" wrapText="1"/>
    </xf>
    <xf numFmtId="1" fontId="49" fillId="27" borderId="48" xfId="0" applyNumberFormat="1" applyFont="1" applyFill="1" applyBorder="1" applyAlignment="1" applyProtection="1">
      <alignment horizontal="center" vertical="center" wrapText="1"/>
    </xf>
    <xf numFmtId="0" fontId="46" fillId="44" borderId="24" xfId="0" applyFont="1" applyFill="1" applyBorder="1" applyAlignment="1">
      <alignment vertical="center" wrapText="1"/>
    </xf>
    <xf numFmtId="0" fontId="29" fillId="0" borderId="0" xfId="0" applyFont="1" applyBorder="1" applyAlignment="1">
      <alignment wrapText="1"/>
    </xf>
    <xf numFmtId="1" fontId="49" fillId="24" borderId="0" xfId="0" applyNumberFormat="1" applyFont="1" applyFill="1" applyBorder="1" applyAlignment="1" applyProtection="1">
      <alignment horizontal="center" vertical="center"/>
    </xf>
    <xf numFmtId="0" fontId="59" fillId="27" borderId="12" xfId="0" applyFont="1" applyFill="1" applyBorder="1" applyAlignment="1" applyProtection="1">
      <alignment horizontal="center" vertical="center" wrapText="1"/>
    </xf>
    <xf numFmtId="1" fontId="54" fillId="24" borderId="0" xfId="0" applyNumberFormat="1" applyFont="1" applyFill="1" applyBorder="1" applyAlignment="1" applyProtection="1">
      <alignment horizontal="center" vertical="center"/>
    </xf>
    <xf numFmtId="0" fontId="59" fillId="27" borderId="29" xfId="0" applyFont="1" applyFill="1" applyBorder="1" applyAlignment="1" applyProtection="1">
      <alignment horizontal="center" vertical="center" wrapText="1"/>
    </xf>
    <xf numFmtId="1" fontId="60" fillId="24" borderId="11" xfId="0" applyNumberFormat="1" applyFont="1" applyFill="1" applyBorder="1" applyAlignment="1" applyProtection="1">
      <alignment horizontal="center" vertical="center"/>
    </xf>
    <xf numFmtId="0" fontId="29" fillId="0" borderId="26" xfId="0" applyFont="1" applyBorder="1" applyAlignment="1">
      <alignment wrapText="1"/>
    </xf>
    <xf numFmtId="0" fontId="29" fillId="24" borderId="12" xfId="0" applyFont="1" applyFill="1" applyBorder="1" applyProtection="1"/>
    <xf numFmtId="0" fontId="58" fillId="45" borderId="35" xfId="0" applyFont="1" applyFill="1" applyBorder="1" applyAlignment="1" applyProtection="1">
      <alignment horizontal="center" vertical="center"/>
      <protection locked="0"/>
    </xf>
    <xf numFmtId="1" fontId="49" fillId="44" borderId="25" xfId="0" applyNumberFormat="1" applyFont="1" applyFill="1" applyBorder="1" applyAlignment="1" applyProtection="1">
      <alignment horizontal="center" vertical="center"/>
      <protection locked="0"/>
    </xf>
    <xf numFmtId="1" fontId="49" fillId="24" borderId="25"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protection locked="0"/>
    </xf>
    <xf numFmtId="0" fontId="29" fillId="0" borderId="0" xfId="0" applyFont="1" applyFill="1" applyProtection="1"/>
    <xf numFmtId="1" fontId="50" fillId="29" borderId="50" xfId="0" applyNumberFormat="1" applyFont="1" applyFill="1" applyBorder="1" applyAlignment="1" applyProtection="1">
      <alignment horizontal="center" vertical="center"/>
    </xf>
    <xf numFmtId="0" fontId="53" fillId="29" borderId="50" xfId="0" applyFont="1" applyFill="1" applyBorder="1" applyProtection="1"/>
    <xf numFmtId="0" fontId="53" fillId="29" borderId="0" xfId="0" applyFont="1" applyFill="1" applyBorder="1" applyProtection="1"/>
    <xf numFmtId="0" fontId="53" fillId="29" borderId="50" xfId="0" applyFont="1" applyFill="1" applyBorder="1" applyAlignment="1" applyProtection="1">
      <alignment wrapText="1"/>
    </xf>
    <xf numFmtId="1" fontId="50" fillId="29" borderId="24" xfId="0" applyNumberFormat="1" applyFont="1" applyFill="1" applyBorder="1" applyAlignment="1" applyProtection="1">
      <alignment horizontal="center" vertical="center"/>
    </xf>
    <xf numFmtId="0" fontId="53" fillId="29" borderId="24" xfId="0" applyFont="1" applyFill="1" applyBorder="1" applyAlignment="1" applyProtection="1">
      <alignment wrapText="1"/>
    </xf>
    <xf numFmtId="0" fontId="53" fillId="29" borderId="39" xfId="0" applyFont="1" applyFill="1" applyBorder="1" applyProtection="1"/>
    <xf numFmtId="0" fontId="29" fillId="29" borderId="0" xfId="0" applyFont="1" applyFill="1" applyProtection="1"/>
    <xf numFmtId="164" fontId="31" fillId="0" borderId="83" xfId="0" applyNumberFormat="1" applyFont="1" applyBorder="1" applyAlignment="1" applyProtection="1">
      <alignment horizontal="center" vertical="center" wrapText="1"/>
    </xf>
    <xf numFmtId="0" fontId="29" fillId="24" borderId="26" xfId="0" applyFont="1" applyFill="1" applyBorder="1" applyAlignment="1" applyProtection="1">
      <alignment horizontal="left" wrapText="1"/>
    </xf>
    <xf numFmtId="0" fontId="31" fillId="47" borderId="29" xfId="0" applyFont="1" applyFill="1" applyBorder="1" applyAlignment="1" applyProtection="1">
      <alignment horizontal="center" vertical="center" wrapText="1"/>
    </xf>
    <xf numFmtId="1" fontId="49" fillId="24" borderId="25" xfId="0" applyNumberFormat="1" applyFont="1" applyFill="1" applyBorder="1" applyAlignment="1" applyProtection="1">
      <alignment horizontal="center" vertical="center" wrapText="1"/>
    </xf>
    <xf numFmtId="0" fontId="31" fillId="27" borderId="29" xfId="0" applyFont="1" applyFill="1" applyBorder="1" applyAlignment="1" applyProtection="1">
      <alignment horizontal="center" vertical="center" wrapText="1"/>
    </xf>
    <xf numFmtId="0" fontId="31" fillId="27" borderId="25" xfId="0" applyFont="1" applyFill="1" applyBorder="1" applyAlignment="1" applyProtection="1">
      <alignment horizontal="center" vertical="center" wrapText="1"/>
    </xf>
    <xf numFmtId="1" fontId="49" fillId="24" borderId="12" xfId="0" applyNumberFormat="1" applyFont="1" applyFill="1" applyBorder="1" applyAlignment="1" applyProtection="1">
      <alignment horizontal="center" vertical="center" wrapText="1"/>
    </xf>
    <xf numFmtId="0" fontId="31" fillId="27" borderId="0" xfId="0" applyFont="1" applyFill="1" applyBorder="1" applyAlignment="1" applyProtection="1">
      <alignment horizontal="center" vertical="center" wrapText="1"/>
    </xf>
    <xf numFmtId="0" fontId="31" fillId="27" borderId="35" xfId="0" applyFont="1" applyFill="1" applyBorder="1" applyAlignment="1" applyProtection="1">
      <alignment horizontal="center" vertical="center" wrapText="1"/>
    </xf>
    <xf numFmtId="0" fontId="31" fillId="27" borderId="17" xfId="0" applyFont="1" applyFill="1" applyBorder="1" applyAlignment="1" applyProtection="1">
      <alignment horizontal="center" vertical="center" wrapText="1"/>
    </xf>
    <xf numFmtId="0" fontId="31" fillId="50" borderId="84" xfId="0" applyFont="1" applyFill="1" applyBorder="1" applyAlignment="1" applyProtection="1">
      <alignment horizontal="left" vertical="center" wrapText="1"/>
    </xf>
    <xf numFmtId="0" fontId="49" fillId="24" borderId="70" xfId="0" applyFont="1" applyFill="1" applyBorder="1" applyAlignment="1" applyProtection="1">
      <alignment horizontal="center" vertical="center"/>
    </xf>
    <xf numFmtId="3" fontId="31" fillId="36" borderId="25" xfId="0" applyNumberFormat="1" applyFont="1" applyFill="1" applyBorder="1" applyAlignment="1" applyProtection="1">
      <alignment horizontal="right" vertical="center"/>
    </xf>
    <xf numFmtId="3" fontId="31" fillId="36" borderId="35" xfId="0" applyNumberFormat="1" applyFont="1" applyFill="1" applyBorder="1" applyAlignment="1" applyProtection="1">
      <alignment horizontal="right" vertical="center"/>
    </xf>
    <xf numFmtId="3" fontId="31" fillId="36" borderId="17" xfId="0" applyNumberFormat="1" applyFont="1" applyFill="1" applyBorder="1" applyAlignment="1" applyProtection="1">
      <alignment horizontal="right" vertical="center"/>
    </xf>
    <xf numFmtId="3" fontId="29" fillId="29" borderId="25" xfId="0" applyNumberFormat="1" applyFont="1" applyFill="1" applyBorder="1" applyProtection="1"/>
    <xf numFmtId="0" fontId="29" fillId="30" borderId="25" xfId="0" applyFont="1" applyFill="1" applyBorder="1" applyAlignment="1" applyProtection="1">
      <alignment horizontal="center"/>
    </xf>
    <xf numFmtId="0" fontId="29" fillId="0" borderId="80" xfId="0" applyFont="1" applyBorder="1" applyAlignment="1" applyProtection="1">
      <alignment horizontal="left" vertical="center" wrapText="1" indent="2"/>
    </xf>
    <xf numFmtId="0" fontId="49" fillId="24" borderId="0" xfId="0" applyFont="1" applyFill="1" applyBorder="1" applyAlignment="1" applyProtection="1">
      <alignment horizontal="center" vertical="center"/>
    </xf>
    <xf numFmtId="3" fontId="29" fillId="0" borderId="25" xfId="0" applyNumberFormat="1" applyFont="1" applyFill="1" applyBorder="1" applyAlignment="1" applyProtection="1">
      <alignment horizontal="right" vertical="center" shrinkToFit="1"/>
      <protection locked="0"/>
    </xf>
    <xf numFmtId="1" fontId="49" fillId="24" borderId="25" xfId="0" applyNumberFormat="1" applyFont="1" applyFill="1" applyBorder="1" applyAlignment="1" applyProtection="1">
      <alignment horizontal="center" vertical="center"/>
      <protection locked="0"/>
    </xf>
    <xf numFmtId="3" fontId="29" fillId="0" borderId="35" xfId="0" applyNumberFormat="1" applyFont="1" applyFill="1" applyBorder="1" applyAlignment="1" applyProtection="1">
      <alignment horizontal="right" vertical="center" shrinkToFit="1"/>
      <protection locked="0"/>
    </xf>
    <xf numFmtId="3" fontId="29" fillId="0" borderId="25" xfId="56" applyNumberFormat="1" applyFont="1" applyFill="1" applyBorder="1" applyAlignment="1" applyProtection="1">
      <alignment horizontal="right" vertical="center" shrinkToFit="1"/>
      <protection locked="0"/>
    </xf>
    <xf numFmtId="3" fontId="29" fillId="0" borderId="17" xfId="0" applyNumberFormat="1" applyFont="1" applyFill="1" applyBorder="1" applyAlignment="1" applyProtection="1">
      <alignment horizontal="right" vertical="center" shrinkToFit="1"/>
      <protection locked="0"/>
    </xf>
    <xf numFmtId="0" fontId="29" fillId="0" borderId="81" xfId="0" applyFont="1" applyBorder="1" applyAlignment="1" applyProtection="1">
      <alignment horizontal="left" vertical="center" wrapText="1" indent="2"/>
    </xf>
    <xf numFmtId="0" fontId="49" fillId="24" borderId="71" xfId="0" applyFont="1" applyFill="1" applyBorder="1" applyAlignment="1" applyProtection="1">
      <alignment horizontal="center" vertical="center"/>
    </xf>
    <xf numFmtId="3" fontId="29" fillId="29" borderId="25" xfId="0" applyNumberFormat="1" applyFont="1" applyFill="1" applyBorder="1" applyAlignment="1" applyProtection="1">
      <alignment horizontal="right" vertical="center" shrinkToFit="1"/>
      <protection locked="0"/>
    </xf>
    <xf numFmtId="0" fontId="49" fillId="24" borderId="24" xfId="0" applyFont="1" applyFill="1" applyBorder="1" applyAlignment="1" applyProtection="1">
      <alignment horizontal="center" vertical="center"/>
    </xf>
    <xf numFmtId="3" fontId="62" fillId="0" borderId="24" xfId="0" applyNumberFormat="1" applyFont="1" applyFill="1" applyBorder="1" applyAlignment="1" applyProtection="1">
      <alignment vertical="center"/>
    </xf>
    <xf numFmtId="0" fontId="35" fillId="0" borderId="24" xfId="0" applyFont="1" applyFill="1" applyBorder="1" applyAlignment="1" applyProtection="1">
      <alignment vertical="center"/>
    </xf>
    <xf numFmtId="0" fontId="31" fillId="50" borderId="85" xfId="0" applyFont="1" applyFill="1" applyBorder="1" applyAlignment="1" applyProtection="1">
      <alignment horizontal="left" vertical="center" wrapText="1"/>
    </xf>
    <xf numFmtId="0" fontId="49" fillId="24" borderId="72" xfId="0" applyFont="1" applyFill="1" applyBorder="1" applyAlignment="1" applyProtection="1">
      <alignment horizontal="center" vertical="center"/>
    </xf>
    <xf numFmtId="0" fontId="49" fillId="24" borderId="25" xfId="0" applyNumberFormat="1" applyFont="1" applyFill="1" applyBorder="1" applyAlignment="1" applyProtection="1">
      <alignment horizontal="center" vertical="center"/>
      <protection locked="0"/>
    </xf>
    <xf numFmtId="0" fontId="29" fillId="0" borderId="58" xfId="0" applyFont="1" applyBorder="1" applyAlignment="1" applyProtection="1">
      <alignment horizontal="left" vertical="center" indent="2"/>
    </xf>
    <xf numFmtId="3" fontId="29" fillId="29" borderId="12" xfId="0" applyNumberFormat="1" applyFont="1" applyFill="1" applyBorder="1" applyAlignment="1" applyProtection="1">
      <alignment horizontal="right" vertical="center" shrinkToFit="1"/>
      <protection locked="0"/>
    </xf>
    <xf numFmtId="0" fontId="32" fillId="26" borderId="23" xfId="0" applyNumberFormat="1" applyFont="1" applyFill="1" applyBorder="1" applyAlignment="1" applyProtection="1">
      <alignment horizontal="left" vertical="center" wrapText="1"/>
    </xf>
    <xf numFmtId="0" fontId="29" fillId="0" borderId="24" xfId="0" applyFont="1" applyBorder="1" applyAlignment="1">
      <alignment horizontal="left"/>
    </xf>
    <xf numFmtId="0" fontId="29" fillId="0" borderId="59" xfId="0" applyFont="1" applyBorder="1" applyAlignment="1" applyProtection="1">
      <alignment horizontal="left" vertical="center" wrapText="1" indent="2"/>
    </xf>
    <xf numFmtId="0" fontId="29" fillId="24" borderId="26" xfId="0" applyFont="1" applyFill="1" applyBorder="1" applyProtection="1"/>
    <xf numFmtId="1" fontId="49" fillId="37" borderId="24" xfId="0" applyNumberFormat="1" applyFont="1" applyFill="1" applyBorder="1" applyAlignment="1" applyProtection="1">
      <alignment horizontal="left" vertical="center"/>
    </xf>
    <xf numFmtId="1" fontId="49" fillId="24" borderId="12" xfId="0" applyNumberFormat="1" applyFont="1" applyFill="1" applyBorder="1" applyAlignment="1" applyProtection="1">
      <alignment horizontal="center" vertical="center"/>
    </xf>
    <xf numFmtId="1" fontId="49" fillId="24" borderId="50" xfId="0" applyNumberFormat="1" applyFont="1" applyFill="1" applyBorder="1" applyAlignment="1" applyProtection="1">
      <alignment horizontal="center" vertical="center"/>
    </xf>
    <xf numFmtId="1" fontId="49" fillId="24" borderId="26" xfId="0" applyNumberFormat="1" applyFont="1" applyFill="1" applyBorder="1" applyAlignment="1" applyProtection="1">
      <alignment horizontal="center" vertical="center"/>
    </xf>
    <xf numFmtId="0" fontId="29" fillId="0" borderId="0" xfId="0" applyFont="1" applyAlignment="1" applyProtection="1">
      <alignment vertical="center" wrapText="1"/>
    </xf>
    <xf numFmtId="0" fontId="29" fillId="24" borderId="24" xfId="0" applyFont="1" applyFill="1" applyBorder="1" applyProtection="1"/>
    <xf numFmtId="0" fontId="31" fillId="50" borderId="52" xfId="0" applyFont="1" applyFill="1" applyBorder="1" applyAlignment="1" applyProtection="1">
      <alignment horizontal="left" vertical="center" wrapText="1"/>
    </xf>
    <xf numFmtId="0" fontId="49" fillId="24" borderId="26" xfId="0" applyFont="1" applyFill="1" applyBorder="1" applyAlignment="1" applyProtection="1">
      <alignment horizontal="center" vertical="center"/>
    </xf>
    <xf numFmtId="0" fontId="65" fillId="24" borderId="35" xfId="0" applyNumberFormat="1" applyFont="1" applyFill="1" applyBorder="1" applyAlignment="1" applyProtection="1">
      <alignment horizontal="center" vertical="center"/>
      <protection locked="0"/>
    </xf>
    <xf numFmtId="3" fontId="29" fillId="29" borderId="24" xfId="0" applyNumberFormat="1" applyFont="1" applyFill="1" applyBorder="1" applyAlignment="1" applyProtection="1">
      <alignment horizontal="right" vertical="center" shrinkToFit="1"/>
      <protection locked="0"/>
    </xf>
    <xf numFmtId="0" fontId="49" fillId="24" borderId="24" xfId="0" applyNumberFormat="1" applyFont="1" applyFill="1" applyBorder="1" applyAlignment="1" applyProtection="1">
      <alignment horizontal="center" vertical="center"/>
      <protection locked="0"/>
    </xf>
    <xf numFmtId="0" fontId="29" fillId="0" borderId="82" xfId="73" applyFont="1" applyFill="1" applyBorder="1" applyAlignment="1" applyProtection="1">
      <alignment horizontal="center" vertical="center" wrapText="1"/>
    </xf>
    <xf numFmtId="3" fontId="31" fillId="0" borderId="0" xfId="0" applyNumberFormat="1" applyFont="1" applyFill="1" applyBorder="1" applyAlignment="1" applyProtection="1">
      <alignment horizontal="center" vertical="center"/>
    </xf>
    <xf numFmtId="1" fontId="31" fillId="24" borderId="0" xfId="0" applyNumberFormat="1" applyFont="1" applyFill="1" applyBorder="1" applyAlignment="1" applyProtection="1">
      <alignment horizontal="center" vertical="center"/>
    </xf>
    <xf numFmtId="3" fontId="31" fillId="0" borderId="37" xfId="0" applyNumberFormat="1" applyFont="1" applyFill="1" applyBorder="1" applyAlignment="1" applyProtection="1">
      <alignment horizontal="center" vertical="center"/>
    </xf>
    <xf numFmtId="164" fontId="31" fillId="29" borderId="43" xfId="0" applyNumberFormat="1" applyFont="1" applyFill="1" applyBorder="1" applyAlignment="1" applyProtection="1">
      <alignment horizontal="center" vertical="center" wrapText="1"/>
    </xf>
    <xf numFmtId="0" fontId="49" fillId="24" borderId="30" xfId="0" applyFont="1" applyFill="1" applyBorder="1" applyAlignment="1" applyProtection="1">
      <alignment horizontal="center" vertical="center"/>
    </xf>
    <xf numFmtId="165" fontId="31" fillId="47" borderId="30" xfId="0" applyNumberFormat="1" applyFont="1" applyFill="1" applyBorder="1" applyAlignment="1" applyProtection="1">
      <alignment horizontal="center" vertical="center"/>
    </xf>
    <xf numFmtId="1" fontId="31" fillId="24" borderId="30" xfId="0" applyNumberFormat="1" applyFont="1" applyFill="1" applyBorder="1" applyAlignment="1" applyProtection="1">
      <alignment horizontal="right" vertical="center"/>
    </xf>
    <xf numFmtId="0" fontId="29" fillId="0" borderId="0" xfId="0" applyFont="1" applyFill="1" applyAlignment="1" applyProtection="1">
      <alignment vertical="center"/>
    </xf>
    <xf numFmtId="0" fontId="29" fillId="30" borderId="25" xfId="0" applyFont="1" applyFill="1" applyBorder="1" applyAlignment="1" applyProtection="1">
      <alignment vertical="center"/>
    </xf>
    <xf numFmtId="164" fontId="66" fillId="29" borderId="0" xfId="0" applyNumberFormat="1" applyFont="1" applyFill="1" applyBorder="1" applyAlignment="1" applyProtection="1">
      <alignment vertical="top" wrapText="1"/>
    </xf>
    <xf numFmtId="0" fontId="66" fillId="24" borderId="0" xfId="0" applyFont="1" applyFill="1" applyBorder="1" applyAlignment="1" applyProtection="1">
      <alignment horizontal="center" vertical="top"/>
    </xf>
    <xf numFmtId="3" fontId="66" fillId="0" borderId="0" xfId="0" applyNumberFormat="1" applyFont="1" applyFill="1" applyBorder="1" applyAlignment="1" applyProtection="1">
      <alignment horizontal="center" vertical="top"/>
    </xf>
    <xf numFmtId="1" fontId="66" fillId="24" borderId="0" xfId="0" applyNumberFormat="1" applyFont="1" applyFill="1" applyBorder="1" applyAlignment="1" applyProtection="1">
      <alignment horizontal="center" vertical="top"/>
    </xf>
    <xf numFmtId="0" fontId="35" fillId="0" borderId="0" xfId="0" applyFont="1" applyFill="1" applyAlignment="1" applyProtection="1">
      <alignment vertical="top"/>
    </xf>
    <xf numFmtId="0" fontId="35" fillId="30" borderId="25" xfId="0" applyFont="1" applyFill="1" applyBorder="1" applyAlignment="1" applyProtection="1">
      <alignment vertical="top"/>
    </xf>
    <xf numFmtId="0" fontId="29" fillId="24" borderId="47" xfId="0" applyFont="1" applyFill="1" applyBorder="1" applyAlignment="1"/>
    <xf numFmtId="0" fontId="29" fillId="24" borderId="47" xfId="0" applyFont="1" applyFill="1" applyBorder="1" applyAlignment="1">
      <alignment horizontal="center" wrapText="1"/>
    </xf>
    <xf numFmtId="0" fontId="29" fillId="24" borderId="0" xfId="0" applyFont="1" applyFill="1" applyBorder="1" applyAlignment="1"/>
    <xf numFmtId="0" fontId="29" fillId="24" borderId="26" xfId="0" applyFont="1" applyFill="1" applyBorder="1" applyAlignment="1">
      <alignment horizontal="center" wrapText="1"/>
    </xf>
    <xf numFmtId="0" fontId="58" fillId="45" borderId="26" xfId="0" applyFont="1" applyFill="1" applyBorder="1" applyAlignment="1" applyProtection="1">
      <alignment horizontal="center" vertical="center" wrapText="1"/>
      <protection locked="0"/>
    </xf>
    <xf numFmtId="1" fontId="49" fillId="44" borderId="50" xfId="0" applyNumberFormat="1" applyFont="1" applyFill="1" applyBorder="1" applyAlignment="1" applyProtection="1">
      <alignment horizontal="center" vertical="center"/>
    </xf>
    <xf numFmtId="0" fontId="31" fillId="45" borderId="15" xfId="0" applyNumberFormat="1" applyFont="1" applyFill="1" applyBorder="1" applyAlignment="1" applyProtection="1">
      <alignment horizontal="center" vertical="center"/>
      <protection locked="0"/>
    </xf>
    <xf numFmtId="0" fontId="31" fillId="29" borderId="17" xfId="0" applyFont="1" applyFill="1" applyBorder="1" applyAlignment="1" applyProtection="1">
      <alignment horizontal="center" wrapText="1"/>
      <protection locked="0"/>
    </xf>
    <xf numFmtId="0" fontId="29" fillId="30" borderId="25" xfId="0" applyFont="1" applyFill="1" applyBorder="1" applyAlignment="1" applyProtection="1">
      <alignment horizontal="center" vertical="center"/>
    </xf>
    <xf numFmtId="1" fontId="50" fillId="24" borderId="24" xfId="0" applyNumberFormat="1" applyFont="1" applyFill="1" applyBorder="1" applyAlignment="1" applyProtection="1">
      <alignment horizontal="center" vertical="center"/>
    </xf>
    <xf numFmtId="0" fontId="53" fillId="0" borderId="24" xfId="0" applyFont="1" applyBorder="1" applyAlignment="1" applyProtection="1">
      <alignment horizontal="center" wrapText="1"/>
    </xf>
    <xf numFmtId="1" fontId="50" fillId="24" borderId="0" xfId="0" applyNumberFormat="1" applyFont="1" applyFill="1" applyBorder="1" applyAlignment="1" applyProtection="1">
      <alignment horizontal="center" vertical="center"/>
    </xf>
    <xf numFmtId="0" fontId="50" fillId="0" borderId="24" xfId="0" applyFont="1" applyBorder="1" applyAlignment="1" applyProtection="1">
      <alignment horizontal="left" vertical="center" wrapText="1" indent="2"/>
    </xf>
    <xf numFmtId="0" fontId="50" fillId="0" borderId="24" xfId="0" applyFont="1" applyBorder="1" applyAlignment="1" applyProtection="1">
      <alignment horizontal="left" wrapText="1" indent="2"/>
    </xf>
    <xf numFmtId="164" fontId="32" fillId="0" borderId="52" xfId="0" applyNumberFormat="1" applyFont="1" applyFill="1" applyBorder="1" applyAlignment="1" applyProtection="1">
      <alignment horizontal="center" vertical="center" wrapText="1"/>
    </xf>
    <xf numFmtId="0" fontId="31" fillId="27" borderId="25" xfId="0" applyFont="1" applyFill="1" applyBorder="1" applyAlignment="1">
      <alignment horizontal="center" vertical="center" wrapText="1"/>
    </xf>
    <xf numFmtId="1" fontId="49" fillId="24" borderId="0" xfId="0" applyNumberFormat="1" applyFont="1" applyFill="1" applyBorder="1" applyAlignment="1" applyProtection="1">
      <alignment horizontal="center" vertical="center" wrapText="1"/>
    </xf>
    <xf numFmtId="1" fontId="49" fillId="37" borderId="0" xfId="0" applyNumberFormat="1" applyFont="1" applyFill="1" applyBorder="1" applyAlignment="1" applyProtection="1">
      <alignment horizontal="center" vertical="center"/>
    </xf>
    <xf numFmtId="0" fontId="45" fillId="0" borderId="11" xfId="73" applyFont="1" applyFill="1" applyBorder="1" applyAlignment="1" applyProtection="1">
      <alignment horizontal="center" vertical="center" wrapText="1"/>
    </xf>
    <xf numFmtId="0" fontId="31" fillId="50" borderId="85" xfId="0" applyFont="1" applyFill="1" applyBorder="1" applyAlignment="1">
      <alignment horizontal="left" vertical="center"/>
    </xf>
    <xf numFmtId="3" fontId="31" fillId="36" borderId="12" xfId="0" applyNumberFormat="1" applyFont="1" applyFill="1" applyBorder="1" applyAlignment="1" applyProtection="1">
      <alignment horizontal="right" vertical="center"/>
    </xf>
    <xf numFmtId="1" fontId="65" fillId="24" borderId="25" xfId="0" applyNumberFormat="1" applyFont="1" applyFill="1" applyBorder="1" applyAlignment="1" applyProtection="1">
      <alignment horizontal="center" vertical="center"/>
    </xf>
    <xf numFmtId="1" fontId="65" fillId="24" borderId="46" xfId="0" applyNumberFormat="1" applyFont="1" applyFill="1" applyBorder="1" applyAlignment="1" applyProtection="1">
      <alignment horizontal="center" vertical="center"/>
    </xf>
    <xf numFmtId="0" fontId="29" fillId="0" borderId="58" xfId="0" applyFont="1" applyBorder="1" applyAlignment="1">
      <alignment horizontal="left" vertical="center" wrapText="1" indent="2"/>
    </xf>
    <xf numFmtId="0" fontId="49" fillId="24" borderId="0" xfId="0" applyNumberFormat="1" applyFont="1" applyFill="1" applyBorder="1" applyAlignment="1" applyProtection="1">
      <alignment horizontal="center" vertical="center"/>
    </xf>
    <xf numFmtId="3" fontId="29" fillId="0" borderId="12" xfId="0" applyNumberFormat="1" applyFont="1" applyFill="1" applyBorder="1" applyAlignment="1" applyProtection="1">
      <alignment horizontal="right" vertical="center" shrinkToFit="1"/>
      <protection locked="0"/>
    </xf>
    <xf numFmtId="3" fontId="29" fillId="0" borderId="12" xfId="56" applyNumberFormat="1" applyFont="1" applyFill="1" applyBorder="1" applyAlignment="1" applyProtection="1">
      <alignment horizontal="right" vertical="center" shrinkToFit="1"/>
      <protection locked="0"/>
    </xf>
    <xf numFmtId="1" fontId="49" fillId="24" borderId="11" xfId="0" applyNumberFormat="1" applyFont="1" applyFill="1" applyBorder="1" applyAlignment="1" applyProtection="1">
      <alignment horizontal="center" vertical="center"/>
    </xf>
    <xf numFmtId="0" fontId="29" fillId="0" borderId="59" xfId="0" applyFont="1" applyBorder="1" applyAlignment="1">
      <alignment horizontal="left" vertical="center" wrapText="1" indent="2"/>
    </xf>
    <xf numFmtId="0" fontId="49" fillId="24" borderId="47" xfId="0" applyFont="1" applyFill="1" applyBorder="1" applyAlignment="1" applyProtection="1">
      <alignment horizontal="center" vertical="center"/>
    </xf>
    <xf numFmtId="0" fontId="49" fillId="24" borderId="29" xfId="0" applyNumberFormat="1" applyFont="1" applyFill="1" applyBorder="1" applyAlignment="1" applyProtection="1">
      <alignment horizontal="center" vertical="center"/>
    </xf>
    <xf numFmtId="0" fontId="49" fillId="24" borderId="12" xfId="0" applyNumberFormat="1" applyFont="1" applyFill="1" applyBorder="1" applyAlignment="1" applyProtection="1">
      <alignment horizontal="center" vertical="center"/>
    </xf>
    <xf numFmtId="3" fontId="35" fillId="0" borderId="0" xfId="0" applyNumberFormat="1" applyFont="1" applyFill="1" applyBorder="1" applyAlignment="1" applyProtection="1">
      <alignment horizontal="right" vertical="center" shrinkToFit="1"/>
    </xf>
    <xf numFmtId="1" fontId="49" fillId="29" borderId="0" xfId="0" applyNumberFormat="1" applyFont="1" applyFill="1" applyBorder="1" applyAlignment="1" applyProtection="1">
      <alignment horizontal="center" vertical="center"/>
    </xf>
    <xf numFmtId="0" fontId="31" fillId="50" borderId="53" xfId="0" applyFont="1" applyFill="1" applyBorder="1" applyAlignment="1">
      <alignment horizontal="left" vertical="center"/>
    </xf>
    <xf numFmtId="1" fontId="49" fillId="24" borderId="46" xfId="0" applyNumberFormat="1" applyFont="1" applyFill="1" applyBorder="1" applyAlignment="1" applyProtection="1">
      <alignment horizontal="center" vertical="center"/>
    </xf>
    <xf numFmtId="1" fontId="49" fillId="24" borderId="24" xfId="0" applyNumberFormat="1" applyFont="1" applyFill="1" applyBorder="1" applyAlignment="1" applyProtection="1">
      <alignment horizontal="center" vertical="center"/>
    </xf>
    <xf numFmtId="1" fontId="49" fillId="29" borderId="24" xfId="0" applyNumberFormat="1" applyFont="1" applyFill="1" applyBorder="1" applyAlignment="1" applyProtection="1">
      <alignment horizontal="center" vertical="center"/>
    </xf>
    <xf numFmtId="0" fontId="49" fillId="24" borderId="50" xfId="0" applyFont="1" applyFill="1" applyBorder="1" applyAlignment="1" applyProtection="1">
      <alignment horizontal="center" vertical="center"/>
    </xf>
    <xf numFmtId="1" fontId="49" fillId="24" borderId="29" xfId="0" applyNumberFormat="1" applyFont="1" applyFill="1" applyBorder="1" applyAlignment="1" applyProtection="1">
      <alignment horizontal="center" vertical="center"/>
    </xf>
    <xf numFmtId="0" fontId="55" fillId="0" borderId="52" xfId="73" applyFont="1" applyFill="1" applyBorder="1" applyAlignment="1" applyProtection="1">
      <alignment horizontal="center" vertical="center" wrapText="1"/>
    </xf>
    <xf numFmtId="164" fontId="31" fillId="29" borderId="74" xfId="0" applyNumberFormat="1" applyFont="1" applyFill="1" applyBorder="1" applyAlignment="1" applyProtection="1">
      <alignment horizontal="center" vertical="center" wrapText="1"/>
    </xf>
    <xf numFmtId="164" fontId="66" fillId="29" borderId="0" xfId="0" applyNumberFormat="1" applyFont="1" applyFill="1" applyBorder="1" applyAlignment="1" applyProtection="1">
      <alignment horizontal="left" vertical="top" wrapText="1"/>
    </xf>
    <xf numFmtId="0" fontId="45" fillId="38" borderId="34" xfId="73" applyFont="1" applyFill="1" applyBorder="1" applyAlignment="1" applyProtection="1">
      <alignment horizontal="center" vertical="center"/>
    </xf>
    <xf numFmtId="0" fontId="31" fillId="0" borderId="0" xfId="0" applyFont="1" applyAlignment="1" applyProtection="1">
      <alignment horizontal="center" vertical="center" wrapText="1"/>
    </xf>
    <xf numFmtId="0" fontId="41" fillId="0" borderId="0" xfId="73" applyFont="1" applyBorder="1" applyAlignment="1" applyProtection="1">
      <alignment horizontal="center" vertical="center"/>
    </xf>
    <xf numFmtId="0" fontId="29" fillId="0" borderId="0" xfId="0" applyFont="1" applyBorder="1" applyProtection="1"/>
    <xf numFmtId="0" fontId="32" fillId="0" borderId="0" xfId="0" applyFont="1" applyAlignment="1" applyProtection="1">
      <alignment horizontal="center" vertical="center" wrapText="1"/>
    </xf>
    <xf numFmtId="0" fontId="29" fillId="24" borderId="0" xfId="0" applyFont="1" applyFill="1" applyProtection="1"/>
    <xf numFmtId="3" fontId="32" fillId="29" borderId="0" xfId="0" applyNumberFormat="1" applyFont="1" applyFill="1" applyBorder="1" applyAlignment="1" applyProtection="1">
      <alignment horizontal="center" vertical="center"/>
    </xf>
    <xf numFmtId="1" fontId="49" fillId="24" borderId="0" xfId="0" applyNumberFormat="1" applyFont="1" applyFill="1" applyAlignment="1" applyProtection="1">
      <alignment horizontal="center" vertical="center"/>
    </xf>
    <xf numFmtId="164" fontId="31" fillId="46" borderId="25" xfId="0" applyNumberFormat="1" applyFont="1" applyFill="1" applyBorder="1" applyAlignment="1" applyProtection="1">
      <alignment horizontal="right" vertical="center"/>
    </xf>
    <xf numFmtId="0" fontId="29" fillId="44" borderId="25" xfId="0" applyFont="1" applyFill="1" applyBorder="1" applyProtection="1"/>
    <xf numFmtId="49" fontId="29" fillId="46" borderId="25" xfId="0" applyNumberFormat="1" applyFont="1" applyFill="1" applyBorder="1" applyAlignment="1" applyProtection="1">
      <alignment horizontal="center" vertical="center"/>
    </xf>
    <xf numFmtId="49" fontId="49" fillId="44" borderId="25" xfId="0" applyNumberFormat="1" applyFont="1" applyFill="1" applyBorder="1" applyAlignment="1" applyProtection="1">
      <alignment horizontal="center" vertical="center"/>
    </xf>
    <xf numFmtId="49" fontId="29" fillId="45" borderId="25" xfId="0" applyNumberFormat="1" applyFont="1" applyFill="1" applyBorder="1" applyAlignment="1" applyProtection="1">
      <alignment horizontal="center" vertical="center"/>
    </xf>
    <xf numFmtId="164" fontId="29" fillId="0" borderId="0" xfId="0" applyNumberFormat="1" applyFont="1" applyProtection="1"/>
    <xf numFmtId="1" fontId="29" fillId="0" borderId="0" xfId="0" applyNumberFormat="1" applyFont="1" applyAlignment="1" applyProtection="1">
      <alignment horizontal="right"/>
    </xf>
    <xf numFmtId="164" fontId="29" fillId="0" borderId="0" xfId="0" applyNumberFormat="1" applyFont="1" applyFill="1" applyProtection="1"/>
    <xf numFmtId="1" fontId="49" fillId="0" borderId="0" xfId="0" applyNumberFormat="1" applyFont="1" applyFill="1" applyAlignment="1" applyProtection="1">
      <alignment horizontal="center" vertical="center"/>
    </xf>
    <xf numFmtId="1" fontId="29" fillId="0" borderId="0" xfId="0" applyNumberFormat="1" applyFont="1" applyFill="1" applyAlignment="1" applyProtection="1">
      <alignment horizontal="right"/>
    </xf>
    <xf numFmtId="0" fontId="29" fillId="0" borderId="0" xfId="0" applyFont="1" applyFill="1" applyAlignment="1" applyProtection="1"/>
    <xf numFmtId="1" fontId="49" fillId="0" borderId="0" xfId="0" applyNumberFormat="1" applyFont="1" applyFill="1" applyBorder="1" applyAlignment="1" applyProtection="1">
      <alignment horizontal="center" vertical="center"/>
    </xf>
    <xf numFmtId="0" fontId="29" fillId="0" borderId="0" xfId="0" applyFont="1" applyFill="1" applyBorder="1" applyProtection="1"/>
    <xf numFmtId="1" fontId="56" fillId="0" borderId="0" xfId="0" applyNumberFormat="1" applyFont="1" applyFill="1" applyAlignment="1" applyProtection="1">
      <alignment vertical="center"/>
    </xf>
    <xf numFmtId="0" fontId="56" fillId="0" borderId="0" xfId="0" applyFont="1" applyFill="1" applyAlignme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vertical="center"/>
    </xf>
    <xf numFmtId="0" fontId="29" fillId="0" borderId="0" xfId="0" applyFont="1" applyBorder="1" applyAlignment="1" applyProtection="1">
      <alignment vertical="center"/>
    </xf>
    <xf numFmtId="0" fontId="29" fillId="0" borderId="45" xfId="0" applyFont="1" applyBorder="1" applyAlignment="1"/>
    <xf numFmtId="1" fontId="29" fillId="0" borderId="0" xfId="0" applyNumberFormat="1" applyFont="1" applyBorder="1" applyAlignment="1" applyProtection="1">
      <alignment horizontal="center" vertical="center"/>
    </xf>
    <xf numFmtId="1" fontId="58" fillId="24" borderId="12" xfId="0" applyNumberFormat="1" applyFont="1" applyFill="1" applyBorder="1" applyAlignment="1" applyProtection="1">
      <alignment horizontal="center" vertical="center" wrapText="1"/>
    </xf>
    <xf numFmtId="1" fontId="58" fillId="44" borderId="12" xfId="0" applyNumberFormat="1" applyFont="1" applyFill="1" applyBorder="1" applyAlignment="1" applyProtection="1">
      <alignment horizontal="center" vertical="center" wrapText="1"/>
    </xf>
    <xf numFmtId="1" fontId="58" fillId="29" borderId="45" xfId="0" applyNumberFormat="1" applyFont="1" applyFill="1" applyBorder="1" applyAlignment="1" applyProtection="1">
      <alignment horizontal="center" vertical="center" wrapText="1"/>
    </xf>
    <xf numFmtId="1" fontId="31" fillId="44" borderId="25" xfId="0" applyNumberFormat="1" applyFont="1" applyFill="1" applyBorder="1" applyAlignment="1" applyProtection="1">
      <alignment horizontal="center" vertical="center" wrapText="1"/>
    </xf>
    <xf numFmtId="1" fontId="31" fillId="24" borderId="25" xfId="0" applyNumberFormat="1" applyFont="1" applyFill="1" applyBorder="1" applyAlignment="1" applyProtection="1">
      <alignment horizontal="center" vertical="center" wrapText="1"/>
    </xf>
    <xf numFmtId="0" fontId="29" fillId="27" borderId="25" xfId="0" applyFont="1" applyFill="1" applyBorder="1" applyAlignment="1" applyProtection="1">
      <alignment horizontal="center" vertical="center" wrapText="1"/>
    </xf>
    <xf numFmtId="1" fontId="29" fillId="24" borderId="25" xfId="0" applyNumberFormat="1" applyFont="1" applyFill="1" applyBorder="1" applyAlignment="1" applyProtection="1">
      <alignment horizontal="center" vertical="center" wrapText="1"/>
    </xf>
    <xf numFmtId="0" fontId="29" fillId="27" borderId="17" xfId="0" applyFont="1" applyFill="1" applyBorder="1" applyAlignment="1" applyProtection="1">
      <alignment horizontal="center" vertical="center" wrapText="1"/>
    </xf>
    <xf numFmtId="1" fontId="68" fillId="29" borderId="45" xfId="0" applyNumberFormat="1" applyFont="1" applyFill="1" applyBorder="1" applyAlignment="1" applyProtection="1">
      <alignment horizontal="center" vertical="center" wrapText="1"/>
    </xf>
    <xf numFmtId="0" fontId="31" fillId="36" borderId="52" xfId="0" applyFont="1" applyFill="1" applyBorder="1" applyAlignment="1">
      <alignment horizontal="center" vertical="center" wrapText="1"/>
    </xf>
    <xf numFmtId="1" fontId="31" fillId="24" borderId="35" xfId="0" applyNumberFormat="1" applyFont="1" applyFill="1" applyBorder="1" applyAlignment="1" applyProtection="1">
      <alignment horizontal="center" vertical="center"/>
    </xf>
    <xf numFmtId="3" fontId="31" fillId="36" borderId="25" xfId="0" applyNumberFormat="1" applyFont="1" applyFill="1" applyBorder="1" applyAlignment="1" applyProtection="1">
      <alignment horizontal="right" vertical="center" shrinkToFit="1"/>
    </xf>
    <xf numFmtId="1" fontId="31" fillId="24" borderId="12" xfId="0" applyNumberFormat="1" applyFont="1" applyFill="1" applyBorder="1" applyAlignment="1" applyProtection="1">
      <alignment horizontal="center" vertical="center" shrinkToFit="1"/>
    </xf>
    <xf numFmtId="3" fontId="31" fillId="36" borderId="12" xfId="0" applyNumberFormat="1" applyFont="1" applyFill="1" applyBorder="1" applyAlignment="1" applyProtection="1">
      <alignment horizontal="right" vertical="center" shrinkToFit="1"/>
    </xf>
    <xf numFmtId="3" fontId="31" fillId="36" borderId="49" xfId="0" applyNumberFormat="1" applyFont="1" applyFill="1" applyBorder="1" applyAlignment="1" applyProtection="1">
      <alignment horizontal="right" vertical="center" shrinkToFit="1"/>
    </xf>
    <xf numFmtId="1" fontId="68" fillId="29" borderId="0" xfId="0" applyNumberFormat="1" applyFont="1" applyFill="1" applyBorder="1" applyAlignment="1" applyProtection="1">
      <alignment horizontal="center" vertical="center" shrinkToFit="1"/>
    </xf>
    <xf numFmtId="0" fontId="57" fillId="0" borderId="60" xfId="0" applyNumberFormat="1" applyFont="1" applyBorder="1" applyAlignment="1" applyProtection="1">
      <alignment horizontal="right" vertical="center" wrapText="1" indent="1"/>
    </xf>
    <xf numFmtId="3" fontId="29" fillId="0" borderId="27" xfId="0" applyNumberFormat="1" applyFont="1" applyFill="1" applyBorder="1" applyAlignment="1" applyProtection="1">
      <alignment horizontal="right" vertical="center" shrinkToFit="1"/>
      <protection locked="0"/>
    </xf>
    <xf numFmtId="1" fontId="49" fillId="24" borderId="15" xfId="0" applyNumberFormat="1" applyFont="1" applyFill="1" applyBorder="1" applyAlignment="1" applyProtection="1">
      <alignment horizontal="center" vertical="center" shrinkToFit="1"/>
    </xf>
    <xf numFmtId="3" fontId="29" fillId="0" borderId="15" xfId="0" applyNumberFormat="1" applyFont="1" applyFill="1" applyBorder="1" applyAlignment="1" applyProtection="1">
      <alignment horizontal="right" vertical="center" shrinkToFit="1"/>
      <protection locked="0"/>
    </xf>
    <xf numFmtId="1" fontId="49" fillId="44" borderId="15" xfId="0" applyNumberFormat="1" applyFont="1" applyFill="1" applyBorder="1" applyAlignment="1" applyProtection="1">
      <alignment horizontal="center" vertical="center" shrinkToFit="1"/>
    </xf>
    <xf numFmtId="3" fontId="29" fillId="0" borderId="20" xfId="0" applyNumberFormat="1" applyFont="1" applyFill="1" applyBorder="1" applyAlignment="1" applyProtection="1">
      <alignment horizontal="right" vertical="center" shrinkToFit="1"/>
      <protection locked="0"/>
    </xf>
    <xf numFmtId="1" fontId="29" fillId="29" borderId="0" xfId="0" applyNumberFormat="1" applyFont="1" applyFill="1" applyBorder="1" applyAlignment="1" applyProtection="1">
      <alignment horizontal="center" vertical="center" shrinkToFit="1"/>
    </xf>
    <xf numFmtId="3" fontId="29" fillId="38" borderId="0" xfId="0" applyNumberFormat="1" applyFont="1" applyFill="1" applyBorder="1" applyAlignment="1" applyProtection="1">
      <alignment horizontal="center" vertical="center" shrinkToFit="1"/>
    </xf>
    <xf numFmtId="0" fontId="40" fillId="0" borderId="0" xfId="0" applyFont="1" applyProtection="1"/>
    <xf numFmtId="3" fontId="29" fillId="30" borderId="0" xfId="0" applyNumberFormat="1" applyFont="1" applyFill="1" applyProtection="1"/>
    <xf numFmtId="0" fontId="57" fillId="0" borderId="54" xfId="0" applyNumberFormat="1" applyFont="1" applyBorder="1" applyAlignment="1" applyProtection="1">
      <alignment horizontal="right" vertical="center" wrapText="1" indent="1"/>
    </xf>
    <xf numFmtId="1" fontId="49" fillId="44" borderId="30" xfId="0" applyNumberFormat="1" applyFont="1" applyFill="1" applyBorder="1" applyAlignment="1" applyProtection="1">
      <alignment horizontal="center" vertical="center"/>
    </xf>
    <xf numFmtId="3" fontId="29" fillId="0" borderId="30" xfId="0" applyNumberFormat="1" applyFont="1" applyFill="1" applyBorder="1" applyAlignment="1" applyProtection="1">
      <alignment horizontal="right" vertical="center" shrinkToFit="1"/>
      <protection locked="0"/>
    </xf>
    <xf numFmtId="1" fontId="49" fillId="24" borderId="30" xfId="0" applyNumberFormat="1" applyFont="1" applyFill="1" applyBorder="1" applyAlignment="1" applyProtection="1">
      <alignment horizontal="center" vertical="center" shrinkToFit="1"/>
    </xf>
    <xf numFmtId="3" fontId="29" fillId="29" borderId="30" xfId="0" applyNumberFormat="1" applyFont="1" applyFill="1" applyBorder="1" applyAlignment="1" applyProtection="1">
      <alignment horizontal="right" vertical="center" shrinkToFit="1"/>
      <protection locked="0"/>
    </xf>
    <xf numFmtId="1" fontId="49" fillId="44" borderId="30" xfId="0" applyNumberFormat="1" applyFont="1" applyFill="1" applyBorder="1" applyAlignment="1" applyProtection="1">
      <alignment horizontal="center" vertical="center" shrinkToFit="1"/>
    </xf>
    <xf numFmtId="1" fontId="49" fillId="44" borderId="65" xfId="0" applyNumberFormat="1" applyFont="1" applyFill="1" applyBorder="1" applyAlignment="1" applyProtection="1">
      <alignment horizontal="center" vertical="center" shrinkToFit="1"/>
    </xf>
    <xf numFmtId="3" fontId="29" fillId="29" borderId="31" xfId="0" applyNumberFormat="1" applyFont="1" applyFill="1" applyBorder="1" applyAlignment="1" applyProtection="1">
      <alignment horizontal="right" vertical="center" shrinkToFit="1"/>
      <protection locked="0"/>
    </xf>
    <xf numFmtId="1" fontId="29" fillId="29" borderId="45" xfId="0" applyNumberFormat="1" applyFont="1" applyFill="1" applyBorder="1" applyAlignment="1" applyProtection="1">
      <alignment horizontal="center" vertical="center" shrinkToFit="1"/>
    </xf>
    <xf numFmtId="0" fontId="31" fillId="29" borderId="0" xfId="0" applyFont="1" applyFill="1" applyBorder="1" applyAlignment="1">
      <alignment horizontal="left" vertical="center" wrapText="1"/>
    </xf>
    <xf numFmtId="0" fontId="41" fillId="29" borderId="0" xfId="73" applyFont="1" applyFill="1" applyBorder="1" applyAlignment="1" applyProtection="1">
      <alignment horizontal="center" vertical="center" wrapText="1"/>
    </xf>
    <xf numFmtId="1" fontId="29" fillId="0" borderId="0" xfId="0" applyNumberFormat="1" applyFont="1" applyFill="1" applyBorder="1" applyAlignment="1" applyProtection="1">
      <alignment horizontal="center" vertical="center" shrinkToFit="1"/>
    </xf>
    <xf numFmtId="1" fontId="49" fillId="0" borderId="0" xfId="0" applyNumberFormat="1" applyFont="1" applyFill="1" applyBorder="1" applyAlignment="1" applyProtection="1">
      <alignment horizontal="center" vertical="center" shrinkToFit="1"/>
    </xf>
    <xf numFmtId="0" fontId="41" fillId="29" borderId="0" xfId="73" applyFont="1" applyFill="1" applyBorder="1" applyAlignment="1" applyProtection="1">
      <alignment horizontal="center" vertical="top" wrapText="1"/>
    </xf>
    <xf numFmtId="0" fontId="32" fillId="0" borderId="18" xfId="0" applyNumberFormat="1" applyFont="1" applyFill="1" applyBorder="1" applyAlignment="1" applyProtection="1">
      <alignment horizontal="right" vertical="center" wrapText="1"/>
    </xf>
    <xf numFmtId="0" fontId="32" fillId="0" borderId="18" xfId="0" applyFont="1" applyBorder="1" applyAlignment="1"/>
    <xf numFmtId="1" fontId="49" fillId="0" borderId="18" xfId="0" applyNumberFormat="1" applyFont="1" applyFill="1" applyBorder="1" applyAlignment="1" applyProtection="1">
      <alignment horizontal="center" vertical="center" shrinkToFit="1"/>
    </xf>
    <xf numFmtId="0" fontId="41" fillId="29" borderId="18" xfId="73" applyFont="1" applyFill="1" applyBorder="1" applyAlignment="1" applyProtection="1">
      <alignment horizontal="center" vertical="top" wrapText="1"/>
    </xf>
    <xf numFmtId="1" fontId="29" fillId="0" borderId="18" xfId="0" applyNumberFormat="1" applyFont="1" applyFill="1" applyBorder="1" applyAlignment="1" applyProtection="1">
      <alignment horizontal="center" vertical="center" shrinkToFit="1"/>
    </xf>
    <xf numFmtId="3" fontId="41" fillId="0" borderId="18" xfId="73" applyNumberFormat="1" applyFont="1" applyFill="1" applyBorder="1" applyAlignment="1" applyProtection="1">
      <alignment horizontal="center" vertical="center"/>
    </xf>
    <xf numFmtId="1" fontId="58" fillId="24" borderId="50" xfId="0" applyNumberFormat="1" applyFont="1" applyFill="1" applyBorder="1" applyAlignment="1" applyProtection="1">
      <alignment horizontal="center" vertical="center" wrapText="1"/>
    </xf>
    <xf numFmtId="1" fontId="68" fillId="24" borderId="24" xfId="0" applyNumberFormat="1" applyFont="1" applyFill="1" applyBorder="1" applyAlignment="1" applyProtection="1">
      <alignment horizontal="center" vertical="center" wrapText="1"/>
    </xf>
    <xf numFmtId="0" fontId="29" fillId="29" borderId="45" xfId="0" applyFont="1" applyFill="1" applyBorder="1" applyAlignment="1">
      <alignment horizontal="right" vertical="center" wrapText="1" indent="1"/>
    </xf>
    <xf numFmtId="1" fontId="31" fillId="24" borderId="12" xfId="0" applyNumberFormat="1" applyFont="1" applyFill="1" applyBorder="1" applyAlignment="1" applyProtection="1">
      <alignment horizontal="center" vertical="center" wrapText="1"/>
    </xf>
    <xf numFmtId="0" fontId="29" fillId="0" borderId="57" xfId="0" applyFont="1" applyBorder="1" applyAlignment="1">
      <alignment horizontal="right" vertical="center" wrapText="1" indent="1"/>
    </xf>
    <xf numFmtId="3" fontId="29" fillId="0" borderId="25" xfId="0" applyNumberFormat="1" applyFont="1" applyBorder="1" applyAlignment="1" applyProtection="1">
      <alignment horizontal="right" vertical="center" shrinkToFit="1"/>
      <protection locked="0"/>
    </xf>
    <xf numFmtId="1" fontId="49" fillId="44" borderId="12" xfId="0" applyNumberFormat="1" applyFont="1" applyFill="1" applyBorder="1" applyAlignment="1" applyProtection="1">
      <alignment horizontal="center" vertical="center" shrinkToFit="1"/>
    </xf>
    <xf numFmtId="1" fontId="49" fillId="24" borderId="12" xfId="0" applyNumberFormat="1" applyFont="1" applyFill="1" applyBorder="1" applyAlignment="1" applyProtection="1">
      <alignment horizontal="center" vertical="center" shrinkToFit="1"/>
    </xf>
    <xf numFmtId="3" fontId="29" fillId="0" borderId="12" xfId="0" applyNumberFormat="1" applyFont="1" applyBorder="1" applyAlignment="1" applyProtection="1">
      <alignment horizontal="right" vertical="center" shrinkToFit="1"/>
      <protection locked="0"/>
    </xf>
    <xf numFmtId="1" fontId="49" fillId="24" borderId="50" xfId="0" applyNumberFormat="1" applyFont="1" applyFill="1" applyBorder="1" applyAlignment="1" applyProtection="1">
      <alignment horizontal="center" vertical="center" shrinkToFit="1"/>
    </xf>
    <xf numFmtId="1" fontId="49" fillId="44" borderId="11" xfId="0" applyNumberFormat="1" applyFont="1" applyFill="1" applyBorder="1" applyAlignment="1" applyProtection="1">
      <alignment horizontal="center" vertical="center"/>
    </xf>
    <xf numFmtId="1" fontId="49" fillId="44" borderId="25" xfId="0" applyNumberFormat="1" applyFont="1" applyFill="1" applyBorder="1" applyAlignment="1" applyProtection="1">
      <alignment horizontal="center" vertical="center" shrinkToFit="1"/>
    </xf>
    <xf numFmtId="1" fontId="49" fillId="24" borderId="24" xfId="0" applyNumberFormat="1" applyFont="1" applyFill="1" applyBorder="1" applyAlignment="1" applyProtection="1">
      <alignment horizontal="center" vertical="center" shrinkToFit="1"/>
    </xf>
    <xf numFmtId="1" fontId="49" fillId="24" borderId="23" xfId="0" applyNumberFormat="1" applyFont="1" applyFill="1" applyBorder="1" applyAlignment="1" applyProtection="1">
      <alignment horizontal="center" vertical="center" shrinkToFit="1"/>
    </xf>
    <xf numFmtId="3" fontId="29" fillId="52" borderId="24" xfId="0" applyNumberFormat="1" applyFont="1" applyFill="1" applyBorder="1" applyAlignment="1" applyProtection="1">
      <alignment vertical="center" shrinkToFit="1"/>
    </xf>
    <xf numFmtId="0" fontId="29" fillId="0" borderId="54" xfId="0" applyFont="1" applyBorder="1" applyAlignment="1">
      <alignment horizontal="right" vertical="center" wrapText="1" indent="1"/>
    </xf>
    <xf numFmtId="1" fontId="49" fillId="44" borderId="51" xfId="0" applyNumberFormat="1" applyFont="1" applyFill="1" applyBorder="1" applyAlignment="1" applyProtection="1">
      <alignment horizontal="center" vertical="center"/>
    </xf>
    <xf numFmtId="1" fontId="29" fillId="0" borderId="0" xfId="0" applyNumberFormat="1" applyFont="1" applyAlignment="1" applyProtection="1">
      <alignment horizontal="center" vertical="center"/>
    </xf>
    <xf numFmtId="1" fontId="29" fillId="0" borderId="0" xfId="0" applyNumberFormat="1" applyFont="1" applyFill="1" applyAlignment="1" applyProtection="1">
      <alignment horizontal="center" vertical="center"/>
    </xf>
    <xf numFmtId="0" fontId="41" fillId="45" borderId="34" xfId="73" applyFont="1" applyFill="1" applyBorder="1" applyAlignment="1" applyProtection="1">
      <alignment horizontal="center" vertical="center"/>
    </xf>
    <xf numFmtId="1" fontId="49" fillId="0" borderId="0" xfId="0" applyNumberFormat="1" applyFont="1" applyBorder="1" applyAlignment="1" applyProtection="1">
      <alignment horizontal="center" vertical="center"/>
    </xf>
    <xf numFmtId="1" fontId="49" fillId="0" borderId="47" xfId="0" applyNumberFormat="1" applyFont="1" applyFill="1" applyBorder="1" applyAlignment="1" applyProtection="1">
      <alignment horizontal="center" vertical="center"/>
    </xf>
    <xf numFmtId="1" fontId="49" fillId="27" borderId="55" xfId="0" applyNumberFormat="1" applyFont="1" applyFill="1" applyBorder="1" applyAlignment="1" applyProtection="1">
      <alignment horizontal="center" vertical="center" wrapText="1"/>
    </xf>
    <xf numFmtId="0" fontId="31" fillId="27" borderId="18" xfId="0" applyFont="1" applyFill="1" applyBorder="1" applyAlignment="1">
      <alignment horizontal="center" vertical="center" wrapText="1"/>
    </xf>
    <xf numFmtId="0" fontId="31" fillId="27" borderId="56" xfId="0" applyFont="1" applyFill="1" applyBorder="1" applyAlignment="1">
      <alignment horizontal="center" vertical="center" wrapText="1"/>
    </xf>
    <xf numFmtId="164" fontId="31" fillId="0" borderId="22" xfId="0" applyNumberFormat="1" applyFont="1" applyBorder="1" applyAlignment="1" applyProtection="1">
      <alignment horizontal="center" vertical="center" wrapText="1" shrinkToFit="1"/>
    </xf>
    <xf numFmtId="0" fontId="29" fillId="27" borderId="67" xfId="0" applyFont="1" applyFill="1" applyBorder="1" applyAlignment="1" applyProtection="1">
      <alignment horizontal="center" vertical="center" wrapText="1"/>
    </xf>
    <xf numFmtId="1" fontId="49" fillId="27" borderId="68" xfId="0" applyNumberFormat="1" applyFont="1" applyFill="1" applyBorder="1" applyAlignment="1" applyProtection="1">
      <alignment horizontal="center" vertical="center"/>
    </xf>
    <xf numFmtId="0" fontId="29" fillId="27" borderId="69" xfId="0" applyFont="1" applyFill="1" applyBorder="1" applyAlignment="1" applyProtection="1">
      <alignment horizontal="center" vertical="center" wrapText="1"/>
    </xf>
    <xf numFmtId="1" fontId="49" fillId="27" borderId="28" xfId="0" applyNumberFormat="1" applyFont="1" applyFill="1" applyBorder="1" applyAlignment="1" applyProtection="1">
      <alignment horizontal="center" vertical="center"/>
    </xf>
    <xf numFmtId="0" fontId="29" fillId="27" borderId="28" xfId="0" applyFont="1" applyFill="1" applyBorder="1" applyAlignment="1" applyProtection="1">
      <alignment horizontal="center" vertical="center" wrapText="1"/>
    </xf>
    <xf numFmtId="0" fontId="29" fillId="0" borderId="61" xfId="0" applyFont="1" applyBorder="1" applyAlignment="1">
      <alignment horizontal="center" vertical="center" wrapText="1"/>
    </xf>
    <xf numFmtId="1" fontId="49" fillId="24" borderId="10" xfId="0" applyNumberFormat="1" applyFont="1" applyFill="1" applyBorder="1" applyAlignment="1" applyProtection="1">
      <alignment horizontal="center" vertical="center"/>
    </xf>
    <xf numFmtId="3" fontId="56" fillId="0" borderId="13" xfId="0" applyNumberFormat="1" applyFont="1" applyFill="1" applyBorder="1" applyAlignment="1" applyProtection="1">
      <alignment horizontal="right" vertical="center" shrinkToFit="1"/>
      <protection locked="0"/>
    </xf>
    <xf numFmtId="1" fontId="60" fillId="24" borderId="33" xfId="0" applyNumberFormat="1" applyFont="1" applyFill="1" applyBorder="1" applyAlignment="1" applyProtection="1">
      <alignment horizontal="center" vertical="center" shrinkToFit="1"/>
    </xf>
    <xf numFmtId="3" fontId="56" fillId="0" borderId="16" xfId="0" applyNumberFormat="1" applyFont="1" applyFill="1" applyBorder="1" applyAlignment="1" applyProtection="1">
      <alignment horizontal="right" vertical="center" shrinkToFit="1"/>
      <protection locked="0"/>
    </xf>
    <xf numFmtId="1" fontId="60" fillId="24" borderId="34" xfId="0" applyNumberFormat="1" applyFont="1" applyFill="1" applyBorder="1" applyAlignment="1" applyProtection="1">
      <alignment horizontal="center" vertical="center" shrinkToFit="1"/>
    </xf>
    <xf numFmtId="3" fontId="56" fillId="0" borderId="21" xfId="0" applyNumberFormat="1" applyFont="1" applyFill="1" applyBorder="1" applyAlignment="1" applyProtection="1">
      <alignment horizontal="right" vertical="center" shrinkToFit="1"/>
      <protection locked="0"/>
    </xf>
    <xf numFmtId="1" fontId="69" fillId="24" borderId="34" xfId="0" applyNumberFormat="1" applyFont="1" applyFill="1" applyBorder="1" applyAlignment="1" applyProtection="1">
      <alignment horizontal="center" vertical="center" shrinkToFit="1"/>
    </xf>
    <xf numFmtId="0" fontId="29" fillId="0" borderId="57" xfId="0" applyFont="1" applyBorder="1" applyAlignment="1">
      <alignment horizontal="center" vertical="center" wrapText="1"/>
    </xf>
    <xf numFmtId="3" fontId="56" fillId="0" borderId="14" xfId="0" applyNumberFormat="1" applyFont="1" applyFill="1" applyBorder="1" applyAlignment="1" applyProtection="1">
      <alignment horizontal="right" vertical="center" shrinkToFit="1"/>
      <protection locked="0"/>
    </xf>
    <xf numFmtId="1" fontId="60" fillId="24" borderId="27" xfId="0" applyNumberFormat="1" applyFont="1" applyFill="1" applyBorder="1" applyAlignment="1" applyProtection="1">
      <alignment horizontal="center" vertical="center" shrinkToFit="1"/>
    </xf>
    <xf numFmtId="3" fontId="56" fillId="0" borderId="17" xfId="0" applyNumberFormat="1" applyFont="1" applyFill="1" applyBorder="1" applyAlignment="1" applyProtection="1">
      <alignment horizontal="right" vertical="center" shrinkToFit="1"/>
      <protection locked="0"/>
    </xf>
    <xf numFmtId="1" fontId="60" fillId="24" borderId="0" xfId="0" applyNumberFormat="1" applyFont="1" applyFill="1" applyBorder="1" applyAlignment="1" applyProtection="1">
      <alignment horizontal="center" vertical="center" shrinkToFit="1"/>
    </xf>
    <xf numFmtId="3" fontId="56" fillId="0" borderId="22" xfId="0" applyNumberFormat="1" applyFont="1" applyFill="1" applyBorder="1" applyAlignment="1" applyProtection="1">
      <alignment horizontal="right" vertical="center" shrinkToFit="1"/>
      <protection locked="0"/>
    </xf>
    <xf numFmtId="1" fontId="69" fillId="24" borderId="0" xfId="0" applyNumberFormat="1" applyFont="1" applyFill="1" applyBorder="1" applyAlignment="1" applyProtection="1">
      <alignment horizontal="center" vertical="center" shrinkToFit="1"/>
    </xf>
    <xf numFmtId="1" fontId="60" fillId="44" borderId="0" xfId="0" applyNumberFormat="1" applyFont="1" applyFill="1" applyBorder="1" applyAlignment="1" applyProtection="1">
      <alignment horizontal="center" vertical="center" shrinkToFit="1"/>
    </xf>
    <xf numFmtId="3" fontId="56" fillId="29" borderId="14" xfId="0" applyNumberFormat="1" applyFont="1" applyFill="1" applyBorder="1" applyAlignment="1" applyProtection="1">
      <alignment horizontal="right" vertical="center" shrinkToFit="1"/>
      <protection locked="0"/>
    </xf>
    <xf numFmtId="1" fontId="60" fillId="44" borderId="27" xfId="0" applyNumberFormat="1" applyFont="1" applyFill="1" applyBorder="1" applyAlignment="1" applyProtection="1">
      <alignment horizontal="center" vertical="center" shrinkToFit="1"/>
    </xf>
    <xf numFmtId="3" fontId="56" fillId="29" borderId="17" xfId="0" applyNumberFormat="1" applyFont="1" applyFill="1" applyBorder="1" applyAlignment="1" applyProtection="1">
      <alignment horizontal="right" vertical="center" shrinkToFit="1"/>
      <protection locked="0"/>
    </xf>
    <xf numFmtId="0" fontId="29" fillId="0" borderId="45" xfId="0" applyFont="1" applyBorder="1" applyAlignment="1">
      <alignment horizontal="center" vertical="center" wrapText="1"/>
    </xf>
    <xf numFmtId="3" fontId="56" fillId="29" borderId="22" xfId="0" applyNumberFormat="1" applyFont="1" applyFill="1" applyBorder="1" applyAlignment="1" applyProtection="1">
      <alignment horizontal="right" vertical="center" shrinkToFit="1"/>
      <protection locked="0"/>
    </xf>
    <xf numFmtId="0" fontId="29" fillId="46" borderId="0" xfId="0" applyFont="1" applyFill="1" applyProtection="1"/>
    <xf numFmtId="0" fontId="29" fillId="45" borderId="0" xfId="0" applyFont="1" applyFill="1" applyProtection="1"/>
    <xf numFmtId="1" fontId="60" fillId="0" borderId="27" xfId="0" applyNumberFormat="1" applyFont="1" applyFill="1" applyBorder="1" applyAlignment="1" applyProtection="1">
      <alignment horizontal="center" vertical="center" shrinkToFit="1"/>
    </xf>
    <xf numFmtId="1" fontId="29" fillId="0" borderId="27" xfId="0" applyNumberFormat="1" applyFont="1" applyBorder="1" applyAlignment="1" applyProtection="1">
      <alignment shrinkToFit="1"/>
    </xf>
    <xf numFmtId="3" fontId="56" fillId="0" borderId="25" xfId="0" applyNumberFormat="1" applyFont="1" applyFill="1" applyBorder="1" applyAlignment="1" applyProtection="1">
      <alignment horizontal="right" vertical="center" shrinkToFit="1"/>
      <protection locked="0"/>
    </xf>
    <xf numFmtId="3" fontId="56" fillId="0" borderId="19" xfId="0" applyNumberFormat="1" applyFont="1" applyFill="1" applyBorder="1" applyAlignment="1" applyProtection="1">
      <alignment horizontal="right" vertical="center" shrinkToFit="1"/>
      <protection locked="0"/>
    </xf>
    <xf numFmtId="3" fontId="56" fillId="0" borderId="20" xfId="0" applyNumberFormat="1" applyFont="1" applyFill="1" applyBorder="1" applyAlignment="1" applyProtection="1">
      <alignment horizontal="right" vertical="center" shrinkToFit="1"/>
      <protection locked="0"/>
    </xf>
    <xf numFmtId="1" fontId="60" fillId="24" borderId="47" xfId="0" applyNumberFormat="1" applyFont="1" applyFill="1" applyBorder="1" applyAlignment="1" applyProtection="1">
      <alignment horizontal="center" vertical="center" shrinkToFit="1"/>
    </xf>
    <xf numFmtId="3" fontId="56" fillId="29" borderId="20" xfId="0" applyNumberFormat="1" applyFont="1" applyFill="1" applyBorder="1" applyAlignment="1" applyProtection="1">
      <alignment horizontal="right" vertical="center" shrinkToFit="1"/>
      <protection locked="0"/>
    </xf>
    <xf numFmtId="3" fontId="56" fillId="29" borderId="25" xfId="0" applyNumberFormat="1" applyFont="1" applyFill="1" applyBorder="1" applyAlignment="1" applyProtection="1">
      <alignment horizontal="right" vertical="center" shrinkToFit="1"/>
      <protection locked="0"/>
    </xf>
    <xf numFmtId="0" fontId="31" fillId="27" borderId="74" xfId="0" applyFont="1" applyFill="1" applyBorder="1" applyAlignment="1" applyProtection="1">
      <alignment horizontal="center" vertical="center" wrapText="1"/>
    </xf>
    <xf numFmtId="1" fontId="49" fillId="24" borderId="51" xfId="0" applyNumberFormat="1" applyFont="1" applyFill="1" applyBorder="1" applyAlignment="1" applyProtection="1">
      <alignment horizontal="center" vertical="center"/>
    </xf>
    <xf numFmtId="3" fontId="58" fillId="47" borderId="74" xfId="0" applyNumberFormat="1" applyFont="1" applyFill="1" applyBorder="1" applyAlignment="1" applyProtection="1">
      <alignment horizontal="right" vertical="center" shrinkToFit="1"/>
    </xf>
    <xf numFmtId="1" fontId="58" fillId="24" borderId="30" xfId="0" applyNumberFormat="1" applyFont="1" applyFill="1" applyBorder="1" applyAlignment="1" applyProtection="1">
      <alignment horizontal="center" vertical="center" shrinkToFit="1"/>
    </xf>
    <xf numFmtId="3" fontId="58" fillId="27" borderId="31" xfId="0" applyNumberFormat="1" applyFont="1" applyFill="1" applyBorder="1" applyAlignment="1" applyProtection="1">
      <alignment horizontal="right" vertical="center" shrinkToFit="1"/>
    </xf>
    <xf numFmtId="1" fontId="58" fillId="24" borderId="32" xfId="0" applyNumberFormat="1" applyFont="1" applyFill="1" applyBorder="1" applyAlignment="1" applyProtection="1">
      <alignment horizontal="center" vertical="center" shrinkToFit="1"/>
    </xf>
    <xf numFmtId="3" fontId="58" fillId="27" borderId="30" xfId="0" applyNumberFormat="1" applyFont="1" applyFill="1" applyBorder="1" applyAlignment="1" applyProtection="1">
      <alignment horizontal="right" vertical="center" shrinkToFit="1"/>
    </xf>
    <xf numFmtId="1" fontId="58" fillId="24" borderId="65" xfId="0" applyNumberFormat="1" applyFont="1" applyFill="1" applyBorder="1" applyAlignment="1" applyProtection="1">
      <alignment horizontal="center" vertical="center" shrinkToFit="1"/>
    </xf>
    <xf numFmtId="0" fontId="45" fillId="0" borderId="45" xfId="73" applyFont="1" applyBorder="1" applyAlignment="1" applyProtection="1">
      <alignment horizontal="left" vertical="center"/>
    </xf>
    <xf numFmtId="0" fontId="45" fillId="46" borderId="0" xfId="73" applyFont="1" applyFill="1" applyBorder="1" applyAlignment="1" applyProtection="1">
      <alignment horizontal="left" vertical="center"/>
    </xf>
    <xf numFmtId="0" fontId="29" fillId="0" borderId="0" xfId="73" applyFont="1" applyFill="1" applyBorder="1" applyAlignment="1" applyProtection="1">
      <alignment horizontal="left"/>
    </xf>
    <xf numFmtId="3" fontId="29" fillId="45" borderId="0" xfId="0" applyNumberFormat="1" applyFont="1" applyFill="1" applyProtection="1"/>
    <xf numFmtId="0" fontId="29" fillId="0" borderId="34" xfId="0" applyFont="1" applyBorder="1" applyAlignment="1">
      <alignment horizontal="left" vertical="center" wrapText="1"/>
    </xf>
    <xf numFmtId="1" fontId="29" fillId="29" borderId="34" xfId="0" applyNumberFormat="1" applyFont="1" applyFill="1" applyBorder="1" applyAlignment="1" applyProtection="1">
      <alignment horizontal="center" vertical="center" wrapText="1"/>
    </xf>
    <xf numFmtId="1" fontId="29" fillId="29" borderId="0" xfId="0" applyNumberFormat="1" applyFont="1" applyFill="1" applyBorder="1" applyAlignment="1" applyProtection="1">
      <alignment horizontal="left" vertical="center" wrapText="1"/>
    </xf>
    <xf numFmtId="39" fontId="29" fillId="30" borderId="25" xfId="0" applyNumberFormat="1" applyFont="1" applyFill="1" applyBorder="1" applyAlignment="1" applyProtection="1">
      <alignment horizontal="right"/>
    </xf>
    <xf numFmtId="2" fontId="49" fillId="0" borderId="0" xfId="0" applyNumberFormat="1" applyFont="1" applyBorder="1" applyAlignment="1" applyProtection="1">
      <alignment horizontal="center" vertical="center"/>
    </xf>
    <xf numFmtId="2" fontId="49" fillId="0" borderId="0" xfId="0" applyNumberFormat="1" applyFont="1" applyFill="1" applyBorder="1" applyAlignment="1" applyProtection="1">
      <alignment horizontal="center" vertical="center"/>
    </xf>
    <xf numFmtId="1" fontId="29" fillId="30" borderId="25" xfId="0" applyNumberFormat="1" applyFont="1" applyFill="1" applyBorder="1" applyAlignment="1" applyProtection="1">
      <alignment horizontal="center" vertical="center"/>
    </xf>
    <xf numFmtId="0" fontId="29" fillId="30" borderId="25" xfId="0" applyNumberFormat="1" applyFont="1" applyFill="1" applyBorder="1" applyAlignment="1" applyProtection="1">
      <alignment horizontal="right"/>
    </xf>
    <xf numFmtId="3" fontId="29" fillId="30" borderId="15" xfId="0" applyNumberFormat="1" applyFont="1" applyFill="1" applyBorder="1" applyAlignment="1" applyProtection="1">
      <alignment horizontal="center" vertical="center"/>
    </xf>
    <xf numFmtId="5" fontId="29" fillId="0" borderId="0" xfId="0" applyNumberFormat="1" applyFont="1" applyAlignment="1" applyProtection="1">
      <alignment horizontal="left"/>
    </xf>
    <xf numFmtId="0" fontId="31" fillId="0" borderId="76" xfId="0" applyFont="1" applyBorder="1" applyAlignment="1">
      <alignment horizontal="center" vertical="center" wrapText="1"/>
    </xf>
    <xf numFmtId="1" fontId="49" fillId="0" borderId="77" xfId="0" applyNumberFormat="1" applyFont="1" applyBorder="1" applyAlignment="1" applyProtection="1">
      <alignment horizontal="center" vertical="center"/>
    </xf>
    <xf numFmtId="166" fontId="31" fillId="47" borderId="68" xfId="0" applyNumberFormat="1" applyFont="1" applyFill="1" applyBorder="1" applyAlignment="1" applyProtection="1">
      <alignment horizontal="center" vertical="center"/>
    </xf>
    <xf numFmtId="1" fontId="49" fillId="0" borderId="36" xfId="0" applyNumberFormat="1" applyFont="1" applyBorder="1" applyAlignment="1" applyProtection="1">
      <alignment horizontal="center" vertical="center"/>
    </xf>
    <xf numFmtId="1" fontId="49" fillId="0" borderId="77" xfId="0" applyNumberFormat="1" applyFont="1" applyFill="1" applyBorder="1" applyAlignment="1" applyProtection="1">
      <alignment horizontal="center" vertical="center"/>
    </xf>
    <xf numFmtId="1" fontId="49" fillId="0" borderId="68" xfId="0" applyNumberFormat="1" applyFont="1" applyFill="1" applyBorder="1" applyAlignment="1" applyProtection="1">
      <alignment horizontal="center" vertical="center"/>
    </xf>
    <xf numFmtId="5" fontId="29" fillId="29" borderId="0" xfId="0" applyNumberFormat="1" applyFont="1" applyFill="1" applyBorder="1" applyAlignment="1" applyProtection="1">
      <alignment horizontal="right"/>
    </xf>
    <xf numFmtId="5" fontId="29" fillId="0" borderId="0" xfId="0" applyNumberFormat="1" applyFont="1" applyAlignment="1" applyProtection="1">
      <alignment horizontal="right"/>
    </xf>
    <xf numFmtId="164" fontId="31" fillId="0" borderId="0" xfId="0" applyNumberFormat="1" applyFont="1" applyAlignment="1" applyProtection="1">
      <alignment horizontal="left"/>
    </xf>
    <xf numFmtId="1" fontId="44" fillId="41" borderId="26" xfId="82" applyNumberFormat="1" applyFont="1" applyFill="1" applyBorder="1" applyAlignment="1">
      <alignment horizontal="center" vertical="center" wrapText="1"/>
    </xf>
    <xf numFmtId="166" fontId="31" fillId="47" borderId="17" xfId="82" applyNumberFormat="1" applyFont="1" applyFill="1" applyBorder="1" applyAlignment="1" applyProtection="1">
      <alignment horizontal="center" vertical="center" shrinkToFit="1"/>
    </xf>
    <xf numFmtId="1" fontId="44" fillId="48" borderId="50" xfId="82" applyNumberFormat="1" applyFont="1" applyFill="1" applyBorder="1" applyAlignment="1">
      <alignment horizontal="center" vertical="center" wrapText="1"/>
    </xf>
    <xf numFmtId="166" fontId="31" fillId="47" borderId="49" xfId="82" applyNumberFormat="1" applyFont="1" applyFill="1" applyBorder="1" applyAlignment="1" applyProtection="1">
      <alignment horizontal="center" vertical="center" shrinkToFit="1"/>
    </xf>
    <xf numFmtId="1" fontId="44" fillId="48" borderId="30" xfId="82" applyNumberFormat="1" applyFont="1" applyFill="1" applyBorder="1" applyAlignment="1">
      <alignment horizontal="center" vertical="center" wrapText="1"/>
    </xf>
    <xf numFmtId="166" fontId="31" fillId="47" borderId="79" xfId="82" applyNumberFormat="1" applyFont="1" applyFill="1" applyBorder="1" applyAlignment="1" applyProtection="1">
      <alignment horizontal="center" vertical="center" shrinkToFit="1"/>
    </xf>
    <xf numFmtId="0" fontId="44" fillId="27" borderId="48" xfId="0" applyFont="1" applyFill="1" applyBorder="1" applyAlignment="1" applyProtection="1">
      <alignment horizontal="left" vertical="center"/>
    </xf>
    <xf numFmtId="0" fontId="41" fillId="27" borderId="48" xfId="73" applyFont="1" applyFill="1" applyBorder="1" applyAlignment="1" applyProtection="1">
      <alignment horizontal="right" vertical="center"/>
    </xf>
    <xf numFmtId="0" fontId="44" fillId="27" borderId="48" xfId="0" applyFont="1" applyFill="1" applyBorder="1" applyAlignment="1" applyProtection="1">
      <alignment horizontal="right" vertical="center"/>
    </xf>
    <xf numFmtId="0" fontId="44" fillId="27" borderId="42" xfId="0" applyFont="1" applyFill="1" applyBorder="1" applyAlignment="1" applyProtection="1">
      <alignment horizontal="right" vertical="center" indent="1"/>
    </xf>
    <xf numFmtId="164" fontId="29" fillId="0" borderId="63" xfId="73" applyNumberFormat="1" applyFont="1" applyFill="1" applyBorder="1" applyAlignment="1" applyProtection="1">
      <alignment horizontal="center" vertical="center" wrapText="1"/>
    </xf>
    <xf numFmtId="0" fontId="60" fillId="0" borderId="12" xfId="0" applyFont="1" applyFill="1" applyBorder="1" applyAlignment="1" applyProtection="1">
      <alignment horizontal="left" vertical="center"/>
    </xf>
    <xf numFmtId="0" fontId="31" fillId="0" borderId="63" xfId="0" applyFont="1" applyFill="1" applyBorder="1" applyAlignment="1" applyProtection="1">
      <alignment horizontal="center" vertical="center" wrapText="1"/>
    </xf>
    <xf numFmtId="0" fontId="58" fillId="0" borderId="0" xfId="0" applyFont="1" applyBorder="1" applyAlignment="1" applyProtection="1">
      <alignment horizontal="center" vertical="center" wrapText="1"/>
    </xf>
    <xf numFmtId="5" fontId="31" fillId="0" borderId="12" xfId="0" applyNumberFormat="1" applyFont="1" applyBorder="1" applyAlignment="1" applyProtection="1">
      <alignment horizontal="center" vertical="center" wrapText="1"/>
    </xf>
    <xf numFmtId="1" fontId="31" fillId="0" borderId="12" xfId="0" applyNumberFormat="1" applyFont="1" applyBorder="1" applyAlignment="1" applyProtection="1">
      <alignment horizontal="center" vertical="center" wrapText="1"/>
    </xf>
    <xf numFmtId="0" fontId="31" fillId="0" borderId="25" xfId="0" applyFont="1" applyBorder="1" applyProtection="1"/>
    <xf numFmtId="0" fontId="31" fillId="0" borderId="17" xfId="0" applyFont="1" applyBorder="1" applyAlignment="1" applyProtection="1">
      <alignment horizontal="center" vertical="center" wrapText="1"/>
    </xf>
    <xf numFmtId="0" fontId="29" fillId="0" borderId="60" xfId="0" applyFont="1" applyBorder="1" applyAlignment="1">
      <alignment horizontal="left" vertical="center" wrapText="1" indent="3"/>
    </xf>
    <xf numFmtId="0" fontId="49" fillId="24" borderId="23" xfId="0" applyFont="1" applyFill="1" applyBorder="1" applyAlignment="1" applyProtection="1">
      <alignment horizontal="center" vertical="center"/>
    </xf>
    <xf numFmtId="1" fontId="31" fillId="24" borderId="27" xfId="0" applyNumberFormat="1" applyFont="1" applyFill="1" applyBorder="1" applyAlignment="1" applyProtection="1">
      <alignment horizontal="center" vertical="center"/>
    </xf>
    <xf numFmtId="1" fontId="31" fillId="24" borderId="11" xfId="0" applyNumberFormat="1" applyFont="1" applyFill="1" applyBorder="1" applyAlignment="1" applyProtection="1">
      <alignment horizontal="center" vertical="center"/>
    </xf>
    <xf numFmtId="3" fontId="31" fillId="27" borderId="17" xfId="0" applyNumberFormat="1" applyFont="1" applyFill="1" applyBorder="1" applyAlignment="1" applyProtection="1">
      <alignment horizontal="right" vertical="center" shrinkToFit="1"/>
    </xf>
    <xf numFmtId="0" fontId="29" fillId="0" borderId="57" xfId="0" applyFont="1" applyBorder="1" applyAlignment="1">
      <alignment horizontal="left" vertical="center" wrapText="1" indent="3"/>
    </xf>
    <xf numFmtId="0" fontId="31" fillId="0" borderId="0" xfId="0" applyFont="1" applyFill="1" applyProtection="1"/>
    <xf numFmtId="0" fontId="29" fillId="46" borderId="0" xfId="0" applyFont="1" applyFill="1" applyAlignment="1" applyProtection="1">
      <alignment horizontal="center" vertical="center" wrapText="1"/>
    </xf>
    <xf numFmtId="0" fontId="29" fillId="46" borderId="0" xfId="0" applyFont="1" applyFill="1" applyAlignment="1" applyProtection="1">
      <alignment horizontal="center" vertical="center"/>
    </xf>
    <xf numFmtId="0" fontId="31" fillId="0" borderId="64" xfId="0" applyFont="1" applyBorder="1" applyAlignment="1">
      <alignment horizontal="left" vertical="center" wrapText="1" indent="3"/>
    </xf>
    <xf numFmtId="0" fontId="49" fillId="24" borderId="18" xfId="0" applyFont="1" applyFill="1" applyBorder="1" applyAlignment="1" applyProtection="1">
      <alignment horizontal="center" vertical="center"/>
    </xf>
    <xf numFmtId="3" fontId="31" fillId="27" borderId="30" xfId="0" applyNumberFormat="1" applyFont="1" applyFill="1" applyBorder="1" applyAlignment="1" applyProtection="1">
      <alignment horizontal="right" vertical="center" shrinkToFit="1"/>
    </xf>
    <xf numFmtId="1" fontId="31" fillId="24" borderId="30" xfId="0" applyNumberFormat="1" applyFont="1" applyFill="1" applyBorder="1" applyAlignment="1" applyProtection="1">
      <alignment horizontal="center" vertical="center"/>
    </xf>
    <xf numFmtId="1" fontId="31" fillId="24" borderId="18" xfId="0" applyNumberFormat="1" applyFont="1" applyFill="1" applyBorder="1" applyAlignment="1" applyProtection="1">
      <alignment horizontal="center" vertical="center"/>
    </xf>
    <xf numFmtId="3" fontId="31" fillId="27" borderId="31" xfId="0" applyNumberFormat="1" applyFont="1" applyFill="1" applyBorder="1" applyAlignment="1" applyProtection="1">
      <alignment horizontal="right" vertical="center" shrinkToFit="1"/>
    </xf>
    <xf numFmtId="0" fontId="31" fillId="46" borderId="0" xfId="0" applyFont="1" applyFill="1" applyAlignment="1" applyProtection="1">
      <alignment horizontal="center" vertical="center"/>
    </xf>
    <xf numFmtId="0" fontId="29" fillId="30" borderId="34" xfId="0" applyFont="1" applyFill="1" applyBorder="1" applyAlignment="1">
      <alignment horizontal="center" vertical="center" wrapText="1"/>
    </xf>
    <xf numFmtId="0" fontId="41" fillId="29" borderId="34" xfId="73" applyFont="1" applyFill="1" applyBorder="1" applyAlignment="1" applyProtection="1">
      <alignment horizontal="center" vertical="center" wrapText="1"/>
    </xf>
    <xf numFmtId="0" fontId="29" fillId="30" borderId="0" xfId="0" applyFont="1" applyFill="1" applyBorder="1" applyAlignment="1">
      <alignment horizontal="center" vertical="center" wrapText="1"/>
    </xf>
    <xf numFmtId="164" fontId="44" fillId="27" borderId="62" xfId="0" applyNumberFormat="1" applyFont="1" applyFill="1" applyBorder="1" applyAlignment="1" applyProtection="1">
      <alignment horizontal="left" vertical="center"/>
    </xf>
    <xf numFmtId="0" fontId="44" fillId="27" borderId="42" xfId="0" applyFont="1" applyFill="1" applyBorder="1" applyAlignment="1" applyProtection="1">
      <alignment horizontal="right" vertical="center" wrapText="1" indent="1"/>
    </xf>
    <xf numFmtId="0" fontId="29" fillId="0" borderId="25" xfId="0" applyFont="1" applyBorder="1" applyAlignment="1">
      <alignment vertical="center"/>
    </xf>
    <xf numFmtId="0" fontId="29" fillId="0" borderId="60" xfId="0" applyFont="1" applyBorder="1" applyAlignment="1">
      <alignment horizontal="left" vertical="center" indent="3"/>
    </xf>
    <xf numFmtId="0" fontId="49" fillId="24" borderId="25" xfId="0" applyFont="1" applyFill="1" applyBorder="1" applyAlignment="1" applyProtection="1">
      <alignment horizontal="center" vertical="center"/>
    </xf>
    <xf numFmtId="0" fontId="63" fillId="28" borderId="10" xfId="0" applyFont="1" applyFill="1" applyBorder="1" applyAlignment="1" applyProtection="1">
      <alignment horizontal="left" vertical="center" wrapText="1"/>
    </xf>
    <xf numFmtId="0" fontId="63" fillId="28" borderId="23" xfId="0" applyFont="1" applyFill="1" applyBorder="1" applyAlignment="1" applyProtection="1">
      <alignment horizontal="left" vertical="center"/>
    </xf>
    <xf numFmtId="0" fontId="49" fillId="24" borderId="15" xfId="0" applyFont="1" applyFill="1" applyBorder="1" applyAlignment="1" applyProtection="1">
      <alignment horizontal="center" vertical="center"/>
    </xf>
    <xf numFmtId="0" fontId="29" fillId="0" borderId="61" xfId="0" applyFont="1" applyBorder="1" applyAlignment="1">
      <alignment horizontal="left" vertical="center" indent="3"/>
    </xf>
    <xf numFmtId="0" fontId="29" fillId="0" borderId="54" xfId="0" applyFont="1" applyBorder="1" applyAlignment="1">
      <alignment horizontal="left" vertical="center" indent="3"/>
    </xf>
    <xf numFmtId="0" fontId="63" fillId="28" borderId="51" xfId="0" applyFont="1" applyFill="1" applyBorder="1" applyAlignment="1" applyProtection="1">
      <alignment horizontal="left" vertical="center"/>
    </xf>
    <xf numFmtId="0" fontId="63" fillId="28" borderId="18"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indent="3"/>
    </xf>
    <xf numFmtId="3" fontId="31" fillId="0" borderId="0" xfId="0" applyNumberFormat="1" applyFont="1" applyFill="1" applyBorder="1" applyAlignment="1" applyProtection="1">
      <alignment horizontal="right" vertical="center"/>
    </xf>
    <xf numFmtId="0" fontId="61" fillId="25" borderId="0" xfId="0" applyFont="1" applyFill="1" applyBorder="1" applyAlignment="1" applyProtection="1">
      <alignment horizontal="left" vertical="center"/>
    </xf>
    <xf numFmtId="0" fontId="61" fillId="0" borderId="0" xfId="0" applyFont="1" applyFill="1" applyAlignment="1" applyProtection="1">
      <alignment horizontal="left" vertical="center"/>
    </xf>
    <xf numFmtId="0" fontId="71" fillId="50" borderId="62" xfId="0" applyFont="1" applyFill="1" applyBorder="1" applyAlignment="1">
      <alignment horizontal="left" vertical="center"/>
    </xf>
    <xf numFmtId="0" fontId="29" fillId="0" borderId="25" xfId="0" applyFont="1" applyBorder="1" applyAlignment="1">
      <alignment horizontal="left" vertical="center" wrapText="1"/>
    </xf>
    <xf numFmtId="0" fontId="49" fillId="0" borderId="24" xfId="0" applyFont="1" applyFill="1" applyBorder="1" applyAlignment="1" applyProtection="1">
      <alignment horizontal="center" vertical="center"/>
    </xf>
    <xf numFmtId="0" fontId="31" fillId="0" borderId="25"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xf>
    <xf numFmtId="0" fontId="29" fillId="28" borderId="66" xfId="0" applyFont="1" applyFill="1" applyBorder="1" applyAlignment="1" applyProtection="1"/>
    <xf numFmtId="0" fontId="29" fillId="28" borderId="11" xfId="0" applyFont="1" applyFill="1" applyBorder="1" applyAlignment="1" applyProtection="1"/>
    <xf numFmtId="0" fontId="29" fillId="28" borderId="37" xfId="0" applyFont="1" applyFill="1" applyBorder="1" applyAlignment="1" applyProtection="1"/>
    <xf numFmtId="0" fontId="31" fillId="0" borderId="43" xfId="0" applyFont="1" applyBorder="1" applyAlignment="1">
      <alignment horizontal="left" vertical="center" wrapText="1" indent="3"/>
    </xf>
    <xf numFmtId="0" fontId="29" fillId="28" borderId="51" xfId="0" applyFont="1" applyFill="1" applyBorder="1" applyAlignment="1" applyProtection="1"/>
    <xf numFmtId="0" fontId="29" fillId="28" borderId="44" xfId="0" applyFont="1" applyFill="1" applyBorder="1" applyAlignment="1" applyProtection="1"/>
    <xf numFmtId="0" fontId="29" fillId="0" borderId="0" xfId="0" applyFont="1" applyFill="1" applyBorder="1" applyAlignment="1" applyProtection="1">
      <alignment horizontal="center"/>
    </xf>
    <xf numFmtId="0" fontId="45" fillId="0" borderId="0" xfId="73" applyFont="1" applyAlignment="1" applyProtection="1">
      <alignment horizontal="center" vertical="center"/>
    </xf>
    <xf numFmtId="0" fontId="29" fillId="54" borderId="0" xfId="0" applyFont="1" applyFill="1" applyBorder="1" applyProtection="1"/>
    <xf numFmtId="0" fontId="31" fillId="54" borderId="47" xfId="0" applyFont="1" applyFill="1" applyBorder="1" applyAlignment="1" applyProtection="1">
      <alignment horizontal="center" vertical="center" wrapText="1"/>
    </xf>
    <xf numFmtId="0" fontId="29" fillId="54" borderId="0" xfId="0" applyFont="1" applyFill="1" applyBorder="1" applyAlignment="1" applyProtection="1">
      <alignment wrapText="1"/>
    </xf>
    <xf numFmtId="0" fontId="31" fillId="57" borderId="35" xfId="0" applyFont="1" applyFill="1" applyBorder="1" applyAlignment="1" applyProtection="1">
      <alignment horizontal="center" vertical="center" wrapText="1"/>
    </xf>
    <xf numFmtId="0" fontId="31" fillId="57" borderId="25" xfId="0" applyFont="1" applyFill="1" applyBorder="1" applyAlignment="1" applyProtection="1">
      <alignment horizontal="center" vertical="center" wrapText="1"/>
    </xf>
    <xf numFmtId="0" fontId="65" fillId="59" borderId="23" xfId="56" applyNumberFormat="1" applyFont="1" applyFill="1" applyBorder="1" applyAlignment="1" applyProtection="1">
      <alignment horizontal="center" vertical="center" wrapText="1"/>
    </xf>
    <xf numFmtId="0" fontId="29" fillId="45" borderId="0" xfId="0" applyFont="1" applyFill="1" applyBorder="1" applyProtection="1"/>
    <xf numFmtId="0" fontId="65" fillId="59" borderId="32" xfId="56" applyNumberFormat="1" applyFont="1" applyFill="1" applyBorder="1" applyAlignment="1" applyProtection="1">
      <alignment horizontal="center" vertical="center" wrapText="1"/>
    </xf>
    <xf numFmtId="0" fontId="77" fillId="27" borderId="48" xfId="0" applyFont="1" applyFill="1" applyBorder="1" applyAlignment="1">
      <alignment horizontal="center" vertical="center" wrapText="1"/>
    </xf>
    <xf numFmtId="0" fontId="29" fillId="29" borderId="0" xfId="0" applyFont="1" applyFill="1" applyBorder="1"/>
    <xf numFmtId="0" fontId="29" fillId="29" borderId="37" xfId="0" applyFont="1" applyFill="1" applyBorder="1"/>
    <xf numFmtId="0" fontId="29" fillId="29" borderId="45" xfId="0" applyFont="1" applyFill="1" applyBorder="1"/>
    <xf numFmtId="0" fontId="41" fillId="29" borderId="0" xfId="73" applyFont="1" applyFill="1" applyBorder="1" applyAlignment="1" applyProtection="1">
      <alignment vertical="center"/>
    </xf>
    <xf numFmtId="3" fontId="29" fillId="29" borderId="0" xfId="0" applyNumberFormat="1" applyFont="1" applyFill="1" applyBorder="1" applyAlignment="1">
      <alignment horizontal="right" vertical="center" indent="1" shrinkToFit="1"/>
    </xf>
    <xf numFmtId="3" fontId="35" fillId="29" borderId="0" xfId="0" applyNumberFormat="1" applyFont="1" applyFill="1" applyBorder="1" applyAlignment="1">
      <alignment horizontal="right" vertical="center" indent="1" shrinkToFit="1"/>
    </xf>
    <xf numFmtId="0" fontId="35" fillId="0" borderId="0" xfId="0" applyFont="1" applyFill="1" applyBorder="1" applyAlignment="1">
      <alignment horizontal="right" vertical="center" indent="1" shrinkToFit="1"/>
    </xf>
    <xf numFmtId="0" fontId="35" fillId="29" borderId="0" xfId="0" applyFont="1" applyFill="1" applyBorder="1" applyAlignment="1">
      <alignment horizontal="right" vertical="center" indent="1" shrinkToFit="1"/>
    </xf>
    <xf numFmtId="0" fontId="41" fillId="29" borderId="18" xfId="73" applyFont="1" applyFill="1" applyBorder="1" applyAlignment="1" applyProtection="1">
      <alignment vertical="center"/>
    </xf>
    <xf numFmtId="3" fontId="29" fillId="29" borderId="0" xfId="0" applyNumberFormat="1" applyFont="1" applyFill="1"/>
    <xf numFmtId="0" fontId="31" fillId="27" borderId="15" xfId="0" applyFont="1" applyFill="1" applyBorder="1" applyAlignment="1" applyProtection="1">
      <alignment horizontal="center" vertical="center" wrapText="1"/>
    </xf>
    <xf numFmtId="0" fontId="31" fillId="27" borderId="20" xfId="0" applyFont="1" applyFill="1" applyBorder="1" applyAlignment="1" applyProtection="1">
      <alignment horizontal="center" vertical="center" wrapText="1"/>
    </xf>
    <xf numFmtId="0" fontId="53" fillId="29" borderId="45" xfId="0" applyFont="1" applyFill="1" applyBorder="1"/>
    <xf numFmtId="0" fontId="29" fillId="29" borderId="12" xfId="0" applyFont="1" applyFill="1" applyBorder="1" applyAlignment="1">
      <alignment horizontal="right" vertical="center"/>
    </xf>
    <xf numFmtId="3" fontId="29" fillId="29" borderId="25" xfId="0" applyNumberFormat="1" applyFont="1" applyFill="1" applyBorder="1" applyAlignment="1">
      <alignment vertical="center"/>
    </xf>
    <xf numFmtId="3" fontId="29" fillId="29" borderId="17" xfId="0" applyNumberFormat="1" applyFont="1" applyFill="1" applyBorder="1" applyAlignment="1">
      <alignment vertical="center"/>
    </xf>
    <xf numFmtId="0" fontId="29" fillId="29" borderId="25" xfId="0" applyFont="1" applyFill="1" applyBorder="1" applyAlignment="1">
      <alignment horizontal="right" vertical="center"/>
    </xf>
    <xf numFmtId="0" fontId="53" fillId="29" borderId="45" xfId="0" applyFont="1" applyFill="1" applyBorder="1" applyAlignment="1">
      <alignment horizontal="left"/>
    </xf>
    <xf numFmtId="0" fontId="29" fillId="0" borderId="25" xfId="0" applyFont="1" applyFill="1" applyBorder="1" applyAlignment="1">
      <alignment horizontal="right" vertical="center"/>
    </xf>
    <xf numFmtId="0" fontId="29" fillId="0" borderId="25" xfId="0" applyNumberFormat="1" applyFont="1" applyFill="1" applyBorder="1" applyAlignment="1">
      <alignment horizontal="center" vertical="center" wrapText="1"/>
    </xf>
    <xf numFmtId="0" fontId="31" fillId="32" borderId="25" xfId="0" applyFont="1" applyFill="1" applyBorder="1" applyAlignment="1">
      <alignment horizontal="right" vertical="center"/>
    </xf>
    <xf numFmtId="0" fontId="31" fillId="29" borderId="25" xfId="0" applyFont="1" applyFill="1" applyBorder="1" applyAlignment="1">
      <alignment horizontal="center" vertical="center"/>
    </xf>
    <xf numFmtId="0" fontId="31" fillId="29" borderId="35" xfId="0" applyFont="1" applyFill="1" applyBorder="1" applyAlignment="1">
      <alignment horizontal="center" vertical="center"/>
    </xf>
    <xf numFmtId="0" fontId="31" fillId="0" borderId="25" xfId="0" applyFont="1" applyFill="1" applyBorder="1" applyAlignment="1">
      <alignment horizontal="center" vertical="center"/>
    </xf>
    <xf numFmtId="3" fontId="29" fillId="29" borderId="25" xfId="0" applyNumberFormat="1" applyFont="1" applyFill="1" applyBorder="1" applyAlignment="1">
      <alignment horizontal="right" vertical="center"/>
    </xf>
    <xf numFmtId="3" fontId="29" fillId="29" borderId="17" xfId="0" applyNumberFormat="1" applyFont="1" applyFill="1" applyBorder="1" applyAlignment="1">
      <alignment horizontal="right" vertical="center"/>
    </xf>
    <xf numFmtId="3" fontId="29" fillId="29" borderId="45" xfId="0" applyNumberFormat="1" applyFont="1" applyFill="1" applyBorder="1"/>
    <xf numFmtId="0" fontId="31" fillId="32" borderId="15" xfId="0" applyFont="1" applyFill="1" applyBorder="1" applyAlignment="1">
      <alignment horizontal="right" vertical="center"/>
    </xf>
    <xf numFmtId="3" fontId="31" fillId="29" borderId="25" xfId="0" applyNumberFormat="1" applyFont="1" applyFill="1" applyBorder="1" applyAlignment="1">
      <alignment horizontal="center" vertical="center"/>
    </xf>
    <xf numFmtId="0" fontId="31" fillId="29" borderId="45" xfId="0" applyFont="1" applyFill="1" applyBorder="1" applyAlignment="1">
      <alignment horizontal="center" vertical="center"/>
    </xf>
    <xf numFmtId="0" fontId="29" fillId="29" borderId="23" xfId="0" applyFont="1" applyFill="1" applyBorder="1" applyAlignment="1">
      <alignment horizontal="center"/>
    </xf>
    <xf numFmtId="0" fontId="31" fillId="29" borderId="23" xfId="0" applyFont="1" applyFill="1" applyBorder="1" applyAlignment="1">
      <alignment horizontal="center" vertical="center"/>
    </xf>
    <xf numFmtId="0" fontId="31" fillId="29" borderId="66" xfId="0" applyFont="1" applyFill="1" applyBorder="1" applyAlignment="1">
      <alignment horizontal="center" vertical="center"/>
    </xf>
    <xf numFmtId="0" fontId="31" fillId="29" borderId="0" xfId="0" applyFont="1" applyFill="1" applyBorder="1" applyAlignment="1">
      <alignment horizontal="left" vertical="center"/>
    </xf>
    <xf numFmtId="0" fontId="29" fillId="29" borderId="0" xfId="0" applyFont="1" applyFill="1" applyAlignment="1">
      <alignment horizontal="left"/>
    </xf>
    <xf numFmtId="0" fontId="31" fillId="27" borderId="17" xfId="0" applyFont="1" applyFill="1" applyBorder="1" applyAlignment="1">
      <alignment horizontal="center" vertical="center" wrapText="1"/>
    </xf>
    <xf numFmtId="0" fontId="29" fillId="28" borderId="10" xfId="0" applyFont="1" applyFill="1" applyBorder="1"/>
    <xf numFmtId="0" fontId="29" fillId="28" borderId="23" xfId="0" applyFont="1" applyFill="1" applyBorder="1"/>
    <xf numFmtId="0" fontId="29" fillId="28" borderId="66" xfId="0" applyFont="1" applyFill="1" applyBorder="1"/>
    <xf numFmtId="0" fontId="29" fillId="28" borderId="11" xfId="0" applyFont="1" applyFill="1" applyBorder="1"/>
    <xf numFmtId="0" fontId="29" fillId="28" borderId="0" xfId="0" applyFont="1" applyFill="1" applyBorder="1"/>
    <xf numFmtId="0" fontId="29" fillId="28" borderId="37" xfId="0" applyFont="1" applyFill="1" applyBorder="1"/>
    <xf numFmtId="3" fontId="29" fillId="29" borderId="25" xfId="0" applyNumberFormat="1" applyFont="1" applyFill="1" applyBorder="1" applyAlignment="1">
      <alignment horizontal="center" vertical="center"/>
    </xf>
    <xf numFmtId="3" fontId="29" fillId="0" borderId="25" xfId="0" applyNumberFormat="1" applyFont="1" applyFill="1" applyBorder="1" applyAlignment="1">
      <alignment horizontal="center" vertical="center"/>
    </xf>
    <xf numFmtId="0" fontId="29" fillId="28" borderId="29" xfId="0" applyFont="1" applyFill="1" applyBorder="1" applyAlignment="1">
      <alignment vertical="center"/>
    </xf>
    <xf numFmtId="0" fontId="29" fillId="28" borderId="50" xfId="0" applyFont="1" applyFill="1" applyBorder="1" applyAlignment="1">
      <alignment vertical="center"/>
    </xf>
    <xf numFmtId="0" fontId="29" fillId="28" borderId="17" xfId="0" applyFont="1" applyFill="1" applyBorder="1" applyAlignment="1">
      <alignment horizontal="right" vertical="center"/>
    </xf>
    <xf numFmtId="0" fontId="31" fillId="29" borderId="17" xfId="0" applyFont="1" applyFill="1" applyBorder="1" applyAlignment="1">
      <alignment vertical="center"/>
    </xf>
    <xf numFmtId="0" fontId="31" fillId="29" borderId="25" xfId="0" applyFont="1" applyFill="1" applyBorder="1" applyAlignment="1">
      <alignment vertical="center"/>
    </xf>
    <xf numFmtId="0" fontId="36" fillId="0" borderId="25" xfId="73" applyFont="1" applyBorder="1" applyAlignment="1" applyProtection="1">
      <alignment horizontal="center" vertical="top" wrapText="1"/>
    </xf>
    <xf numFmtId="0" fontId="72" fillId="0" borderId="25" xfId="0" applyFont="1" applyBorder="1" applyAlignment="1">
      <alignment horizontal="left" vertical="top" wrapText="1"/>
    </xf>
    <xf numFmtId="0" fontId="45" fillId="0" borderId="15" xfId="73" applyFont="1" applyBorder="1" applyAlignment="1" applyProtection="1">
      <alignment horizontal="center" vertical="top" wrapText="1"/>
    </xf>
    <xf numFmtId="0" fontId="72" fillId="0" borderId="15" xfId="0" applyFont="1" applyBorder="1" applyAlignment="1">
      <alignment horizontal="left" vertical="top" wrapText="1"/>
    </xf>
    <xf numFmtId="0" fontId="72" fillId="45" borderId="25" xfId="0" applyFont="1" applyFill="1" applyBorder="1" applyAlignment="1">
      <alignment horizontal="left" vertical="top" wrapText="1"/>
    </xf>
    <xf numFmtId="0" fontId="51" fillId="0" borderId="0" xfId="0" applyFont="1" applyBorder="1" applyAlignment="1">
      <alignment vertical="top"/>
    </xf>
    <xf numFmtId="0" fontId="51" fillId="0" borderId="0" xfId="0" applyFont="1" applyAlignment="1">
      <alignment vertical="top"/>
    </xf>
    <xf numFmtId="0" fontId="45" fillId="0" borderId="25" xfId="73" applyFont="1" applyBorder="1" applyAlignment="1" applyProtection="1">
      <alignment horizontal="center" vertical="top"/>
    </xf>
    <xf numFmtId="0" fontId="45" fillId="45" borderId="25" xfId="73" applyFont="1" applyFill="1" applyBorder="1" applyAlignment="1" applyProtection="1">
      <alignment horizontal="center" vertical="top" wrapText="1"/>
    </xf>
    <xf numFmtId="0" fontId="84" fillId="45" borderId="25" xfId="0" applyFont="1" applyFill="1" applyBorder="1" applyAlignment="1">
      <alignment horizontal="left" vertical="top" wrapText="1"/>
    </xf>
    <xf numFmtId="0" fontId="85" fillId="0" borderId="0" xfId="0" applyFont="1" applyBorder="1" applyAlignment="1">
      <alignment horizontal="center" vertical="top"/>
    </xf>
    <xf numFmtId="0" fontId="36" fillId="0" borderId="0" xfId="0" applyFont="1" applyBorder="1" applyAlignment="1">
      <alignment horizontal="left" vertical="top" wrapText="1"/>
    </xf>
    <xf numFmtId="0" fontId="51" fillId="0" borderId="0" xfId="0" applyFont="1" applyBorder="1" applyAlignment="1">
      <alignment horizontal="left" vertical="top"/>
    </xf>
    <xf numFmtId="0" fontId="40" fillId="29" borderId="0" xfId="73" applyFont="1" applyFill="1" applyBorder="1" applyAlignment="1" applyProtection="1">
      <alignment horizontal="left" vertical="top" wrapText="1" indent="2"/>
    </xf>
    <xf numFmtId="3" fontId="29" fillId="29" borderId="0" xfId="0" applyNumberFormat="1" applyFont="1" applyFill="1" applyBorder="1" applyAlignment="1">
      <alignment horizontal="right" vertical="center" indent="1"/>
    </xf>
    <xf numFmtId="0" fontId="29" fillId="0" borderId="12" xfId="0" applyFont="1" applyFill="1" applyBorder="1" applyAlignment="1" applyProtection="1">
      <alignment horizontal="right" vertical="center" indent="1"/>
    </xf>
    <xf numFmtId="1" fontId="65" fillId="44" borderId="25" xfId="0" applyNumberFormat="1" applyFont="1" applyFill="1" applyBorder="1" applyAlignment="1" applyProtection="1">
      <alignment horizontal="center" vertical="center"/>
    </xf>
    <xf numFmtId="3" fontId="29" fillId="51" borderId="0" xfId="0" applyNumberFormat="1" applyFont="1" applyFill="1" applyBorder="1" applyAlignment="1" applyProtection="1">
      <alignment vertical="center" shrinkToFit="1"/>
    </xf>
    <xf numFmtId="3" fontId="29" fillId="45" borderId="25" xfId="95" applyNumberFormat="1" applyFont="1" applyFill="1" applyBorder="1" applyAlignment="1" applyProtection="1">
      <alignment horizontal="right" vertical="center"/>
      <protection locked="0"/>
    </xf>
    <xf numFmtId="0" fontId="5" fillId="31" borderId="0" xfId="0" applyFont="1" applyFill="1" applyBorder="1" applyAlignment="1" applyProtection="1">
      <alignment horizontal="right"/>
    </xf>
    <xf numFmtId="0" fontId="0" fillId="0" borderId="0" xfId="0" applyAlignment="1">
      <alignment horizontal="right"/>
    </xf>
    <xf numFmtId="0" fontId="33" fillId="0" borderId="0" xfId="0" applyFont="1"/>
    <xf numFmtId="3" fontId="62" fillId="0" borderId="39" xfId="0" applyNumberFormat="1" applyFont="1" applyFill="1" applyBorder="1" applyAlignment="1" applyProtection="1">
      <alignment vertical="center"/>
    </xf>
    <xf numFmtId="165" fontId="31" fillId="47" borderId="31" xfId="0" applyNumberFormat="1" applyFont="1" applyFill="1" applyBorder="1" applyAlignment="1" applyProtection="1">
      <alignment horizontal="center" vertical="center"/>
    </xf>
    <xf numFmtId="0" fontId="29" fillId="27" borderId="48" xfId="0" applyFont="1" applyFill="1" applyBorder="1" applyAlignment="1">
      <alignment vertical="center"/>
    </xf>
    <xf numFmtId="0" fontId="41" fillId="27" borderId="48" xfId="73" applyFont="1" applyFill="1" applyBorder="1" applyAlignment="1" applyProtection="1">
      <alignment horizontal="center" vertical="center"/>
    </xf>
    <xf numFmtId="1" fontId="29" fillId="27" borderId="48" xfId="0" applyNumberFormat="1" applyFont="1" applyFill="1" applyBorder="1" applyAlignment="1" applyProtection="1">
      <alignment horizontal="center" vertical="center"/>
    </xf>
    <xf numFmtId="1" fontId="49" fillId="29" borderId="47" xfId="0" applyNumberFormat="1" applyFont="1" applyFill="1" applyBorder="1" applyAlignment="1" applyProtection="1">
      <alignment horizontal="center" vertical="center"/>
    </xf>
    <xf numFmtId="0" fontId="46" fillId="27" borderId="48" xfId="0" applyFont="1" applyFill="1" applyBorder="1" applyProtection="1"/>
    <xf numFmtId="0" fontId="31" fillId="54" borderId="0" xfId="0" applyFont="1" applyFill="1" applyBorder="1" applyAlignment="1" applyProtection="1">
      <alignment horizontal="center" vertical="center"/>
    </xf>
    <xf numFmtId="0" fontId="65" fillId="59" borderId="23" xfId="0" applyFont="1" applyFill="1" applyBorder="1" applyAlignment="1" applyProtection="1">
      <alignment horizontal="center" vertical="center" wrapText="1"/>
    </xf>
    <xf numFmtId="0" fontId="29" fillId="54" borderId="14" xfId="0" applyFont="1" applyFill="1" applyBorder="1" applyAlignment="1" applyProtection="1">
      <alignment horizontal="right" vertical="center" wrapText="1" indent="1"/>
    </xf>
    <xf numFmtId="0" fontId="29" fillId="0" borderId="0" xfId="0" applyFont="1" applyFill="1" applyAlignment="1" applyProtection="1">
      <alignment wrapText="1"/>
    </xf>
    <xf numFmtId="0" fontId="65" fillId="59" borderId="32" xfId="0" applyFont="1" applyFill="1" applyBorder="1" applyAlignment="1" applyProtection="1">
      <alignment horizontal="center" vertical="center" wrapText="1"/>
    </xf>
    <xf numFmtId="5" fontId="29" fillId="54" borderId="30" xfId="56" applyNumberFormat="1" applyFont="1" applyFill="1" applyBorder="1" applyAlignment="1" applyProtection="1">
      <alignment horizontal="center" vertical="center" wrapText="1"/>
      <protection locked="0"/>
    </xf>
    <xf numFmtId="0" fontId="29" fillId="54" borderId="74" xfId="0" applyFont="1" applyFill="1" applyBorder="1" applyAlignment="1" applyProtection="1">
      <alignment horizontal="right" vertical="center" wrapText="1" indent="1"/>
    </xf>
    <xf numFmtId="0" fontId="65" fillId="59" borderId="25" xfId="56" applyNumberFormat="1" applyFont="1" applyFill="1" applyBorder="1" applyAlignment="1" applyProtection="1">
      <alignment horizontal="center" vertical="center" wrapText="1"/>
    </xf>
    <xf numFmtId="0" fontId="65" fillId="59" borderId="25" xfId="56" applyNumberFormat="1" applyFont="1" applyFill="1" applyBorder="1" applyAlignment="1" applyProtection="1">
      <alignment vertical="center" wrapText="1"/>
    </xf>
    <xf numFmtId="0" fontId="31" fillId="0" borderId="34" xfId="0" applyFont="1" applyBorder="1" applyAlignment="1">
      <alignment horizontal="center" vertical="center" wrapText="1"/>
    </xf>
    <xf numFmtId="0" fontId="50" fillId="0" borderId="34" xfId="0" applyFont="1" applyFill="1" applyBorder="1" applyAlignment="1" applyProtection="1">
      <alignment horizontal="center" vertical="center" wrapText="1"/>
    </xf>
    <xf numFmtId="0" fontId="29" fillId="30" borderId="15" xfId="0" applyFont="1" applyFill="1" applyBorder="1" applyAlignment="1" applyProtection="1"/>
    <xf numFmtId="0" fontId="29" fillId="30" borderId="12" xfId="0" applyFont="1" applyFill="1" applyBorder="1" applyAlignment="1" applyProtection="1"/>
    <xf numFmtId="0" fontId="29" fillId="30" borderId="0" xfId="0" applyFont="1" applyFill="1" applyBorder="1" applyAlignment="1" applyProtection="1"/>
    <xf numFmtId="0" fontId="31" fillId="0" borderId="36" xfId="0" applyFont="1" applyBorder="1" applyAlignment="1">
      <alignment horizontal="center" vertical="center" wrapText="1"/>
    </xf>
    <xf numFmtId="0" fontId="50" fillId="0" borderId="36" xfId="0" applyFont="1" applyFill="1" applyBorder="1" applyAlignment="1" applyProtection="1">
      <alignment horizontal="center" vertical="center" wrapText="1"/>
    </xf>
    <xf numFmtId="0" fontId="71" fillId="47" borderId="15" xfId="0" applyFont="1" applyFill="1" applyBorder="1" applyAlignment="1">
      <alignment horizontal="center" vertical="center" wrapText="1"/>
    </xf>
    <xf numFmtId="0" fontId="31" fillId="0" borderId="40" xfId="0" applyFont="1" applyFill="1" applyBorder="1" applyAlignment="1" applyProtection="1">
      <alignment horizontal="center" vertical="center"/>
      <protection locked="0"/>
    </xf>
    <xf numFmtId="0" fontId="31" fillId="0" borderId="30" xfId="0" applyFont="1" applyFill="1" applyBorder="1" applyAlignment="1" applyProtection="1">
      <alignment horizontal="center" vertical="center"/>
      <protection locked="0"/>
    </xf>
    <xf numFmtId="0" fontId="71" fillId="47" borderId="25" xfId="0" applyFont="1" applyFill="1" applyBorder="1" applyAlignment="1">
      <alignment horizontal="center" vertical="center" wrapText="1"/>
    </xf>
    <xf numFmtId="3" fontId="29" fillId="30" borderId="25" xfId="0" applyNumberFormat="1" applyFont="1" applyFill="1" applyBorder="1" applyAlignment="1" applyProtection="1"/>
    <xf numFmtId="0" fontId="29" fillId="30" borderId="25" xfId="0" applyFont="1" applyFill="1" applyBorder="1" applyAlignment="1" applyProtection="1">
      <alignment horizontal="right"/>
    </xf>
    <xf numFmtId="0" fontId="29" fillId="30" borderId="25" xfId="0" applyFont="1" applyFill="1" applyBorder="1" applyAlignment="1" applyProtection="1">
      <alignment horizontal="right" wrapText="1"/>
    </xf>
    <xf numFmtId="0" fontId="49" fillId="28" borderId="35" xfId="0" applyFont="1" applyFill="1" applyBorder="1" applyAlignment="1" applyProtection="1">
      <alignment horizontal="left" vertical="center" wrapText="1"/>
    </xf>
    <xf numFmtId="0" fontId="31" fillId="57" borderId="0" xfId="0" applyFont="1" applyFill="1" applyBorder="1" applyAlignment="1" applyProtection="1">
      <alignment vertical="center" wrapText="1"/>
    </xf>
    <xf numFmtId="0" fontId="31" fillId="57" borderId="23" xfId="0" applyFont="1" applyFill="1" applyBorder="1" applyAlignment="1" applyProtection="1">
      <alignment vertical="center" wrapText="1"/>
    </xf>
    <xf numFmtId="0" fontId="31" fillId="54" borderId="38" xfId="0" applyFont="1" applyFill="1" applyBorder="1" applyAlignment="1" applyProtection="1">
      <alignment horizontal="center" vertical="center" wrapText="1"/>
    </xf>
    <xf numFmtId="0" fontId="35" fillId="54" borderId="0" xfId="0" applyFont="1" applyFill="1" applyBorder="1" applyProtection="1"/>
    <xf numFmtId="0" fontId="35" fillId="54" borderId="0" xfId="0" applyFont="1" applyFill="1" applyBorder="1" applyAlignment="1" applyProtection="1">
      <alignment vertical="top"/>
    </xf>
    <xf numFmtId="0" fontId="59" fillId="47" borderId="12" xfId="0" applyFont="1" applyFill="1" applyBorder="1" applyAlignment="1" applyProtection="1">
      <alignment horizontal="center" vertical="center" wrapText="1"/>
    </xf>
    <xf numFmtId="0" fontId="35" fillId="45" borderId="0" xfId="0" applyFont="1" applyFill="1" applyBorder="1" applyAlignment="1" applyProtection="1">
      <alignment horizontal="center" wrapText="1"/>
    </xf>
    <xf numFmtId="0" fontId="66" fillId="54" borderId="0" xfId="0" applyFont="1" applyFill="1" applyBorder="1" applyAlignment="1" applyProtection="1">
      <alignment horizontal="center" vertical="center"/>
    </xf>
    <xf numFmtId="167" fontId="29" fillId="45" borderId="0" xfId="95" applyNumberFormat="1" applyFont="1" applyFill="1" applyBorder="1" applyAlignment="1" applyProtection="1">
      <alignment horizontal="center"/>
    </xf>
    <xf numFmtId="167" fontId="29" fillId="45" borderId="0" xfId="95" applyNumberFormat="1" applyFont="1" applyFill="1" applyBorder="1" applyAlignment="1" applyProtection="1">
      <alignment horizontal="right" vertical="center"/>
    </xf>
    <xf numFmtId="0" fontId="29" fillId="54" borderId="0" xfId="0" applyFont="1" applyFill="1" applyBorder="1" applyAlignment="1" applyProtection="1">
      <alignment horizontal="center" vertical="center"/>
      <protection locked="0"/>
    </xf>
    <xf numFmtId="167" fontId="29" fillId="45" borderId="0" xfId="95" applyNumberFormat="1" applyFont="1" applyFill="1" applyBorder="1" applyAlignment="1" applyProtection="1">
      <alignment horizontal="right" vertical="center"/>
      <protection locked="0"/>
    </xf>
    <xf numFmtId="167" fontId="29" fillId="45" borderId="0" xfId="95" applyNumberFormat="1" applyFont="1" applyFill="1" applyBorder="1" applyAlignment="1" applyProtection="1">
      <alignment horizontal="center"/>
      <protection locked="0"/>
    </xf>
    <xf numFmtId="0" fontId="44" fillId="27" borderId="48" xfId="0" applyFont="1" applyFill="1" applyBorder="1" applyAlignment="1" applyProtection="1">
      <alignment horizontal="right" vertical="center" indent="1"/>
    </xf>
    <xf numFmtId="0" fontId="35" fillId="45" borderId="0" xfId="0" applyFont="1" applyFill="1" applyAlignment="1">
      <alignment horizontal="center" vertical="center"/>
    </xf>
    <xf numFmtId="0" fontId="35" fillId="29" borderId="0" xfId="0" applyFont="1" applyFill="1" applyAlignment="1">
      <alignment horizontal="center" vertical="top"/>
    </xf>
    <xf numFmtId="0" fontId="29" fillId="29" borderId="0" xfId="0" applyFont="1" applyFill="1" applyAlignment="1">
      <alignment vertical="center"/>
    </xf>
    <xf numFmtId="0" fontId="35" fillId="29" borderId="0" xfId="0" applyFont="1" applyFill="1" applyAlignment="1">
      <alignment vertical="center"/>
    </xf>
    <xf numFmtId="0" fontId="35" fillId="29" borderId="0" xfId="0" applyFont="1" applyFill="1" applyAlignment="1">
      <alignment horizontal="center" vertical="center"/>
    </xf>
    <xf numFmtId="0" fontId="35" fillId="0" borderId="0" xfId="0" applyFont="1" applyFill="1" applyBorder="1" applyAlignment="1" applyProtection="1">
      <alignment horizontal="center" vertical="center"/>
    </xf>
    <xf numFmtId="0" fontId="89" fillId="0" borderId="0" xfId="73" applyFont="1" applyFill="1" applyBorder="1" applyAlignment="1" applyProtection="1">
      <alignment vertical="center" wrapText="1"/>
    </xf>
    <xf numFmtId="0" fontId="35" fillId="0" borderId="0" xfId="0" applyFont="1" applyAlignment="1" applyProtection="1">
      <alignment horizontal="center" vertical="center"/>
    </xf>
    <xf numFmtId="0" fontId="92" fillId="29" borderId="53" xfId="0" applyFont="1" applyFill="1" applyBorder="1" applyAlignment="1" applyProtection="1">
      <alignment horizontal="center" vertical="center" wrapText="1"/>
    </xf>
    <xf numFmtId="164" fontId="35" fillId="0" borderId="52" xfId="0" applyNumberFormat="1" applyFont="1" applyFill="1" applyBorder="1" applyAlignment="1" applyProtection="1">
      <alignment horizontal="center" vertical="center" wrapText="1"/>
    </xf>
    <xf numFmtId="0" fontId="35" fillId="28" borderId="49" xfId="0" applyFont="1" applyFill="1" applyBorder="1" applyAlignment="1" applyProtection="1">
      <alignment horizontal="center" vertical="center"/>
    </xf>
    <xf numFmtId="0" fontId="35" fillId="0" borderId="0" xfId="0" applyFont="1" applyFill="1" applyAlignment="1" applyProtection="1">
      <alignment horizontal="center" vertical="center"/>
    </xf>
    <xf numFmtId="164" fontId="35" fillId="0" borderId="52" xfId="0" applyNumberFormat="1"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39" xfId="0" applyFont="1" applyBorder="1" applyAlignment="1" applyProtection="1">
      <alignment horizontal="center" vertical="center"/>
    </xf>
    <xf numFmtId="0" fontId="35" fillId="26" borderId="23" xfId="0" applyFont="1" applyFill="1" applyBorder="1" applyAlignment="1" applyProtection="1">
      <alignment horizontal="center" vertical="center"/>
    </xf>
    <xf numFmtId="164" fontId="35" fillId="0" borderId="52" xfId="73" applyNumberFormat="1" applyFont="1" applyFill="1" applyBorder="1" applyAlignment="1" applyProtection="1">
      <alignment horizontal="center" vertical="center"/>
    </xf>
    <xf numFmtId="3" fontId="35" fillId="29" borderId="24" xfId="0" applyNumberFormat="1" applyFont="1" applyFill="1" applyBorder="1" applyAlignment="1" applyProtection="1">
      <alignment horizontal="center" vertical="center" shrinkToFit="1"/>
    </xf>
    <xf numFmtId="3" fontId="35" fillId="0" borderId="0" xfId="0" applyNumberFormat="1" applyFont="1" applyFill="1" applyBorder="1" applyAlignment="1" applyProtection="1">
      <alignment horizontal="center" vertical="center"/>
    </xf>
    <xf numFmtId="0" fontId="35" fillId="0" borderId="0" xfId="0" applyFont="1" applyBorder="1" applyAlignment="1">
      <alignment horizontal="center" vertical="center"/>
    </xf>
    <xf numFmtId="0" fontId="35" fillId="29" borderId="0" xfId="0" applyFont="1" applyFill="1" applyBorder="1" applyAlignment="1">
      <alignment horizontal="center" vertical="center"/>
    </xf>
    <xf numFmtId="3" fontId="35" fillId="45" borderId="0" xfId="0" applyNumberFormat="1" applyFont="1" applyFill="1" applyBorder="1" applyAlignment="1" applyProtection="1">
      <alignment horizontal="center" vertical="center" shrinkToFit="1"/>
    </xf>
    <xf numFmtId="0" fontId="35" fillId="51" borderId="25" xfId="0" applyFont="1" applyFill="1" applyBorder="1" applyAlignment="1">
      <alignment horizontal="center" vertical="center" wrapText="1"/>
    </xf>
    <xf numFmtId="1" fontId="66" fillId="26" borderId="0" xfId="0" applyNumberFormat="1" applyFont="1" applyFill="1" applyBorder="1" applyAlignment="1" applyProtection="1">
      <alignment horizontal="center" vertical="center" shrinkToFit="1"/>
    </xf>
    <xf numFmtId="1" fontId="35" fillId="26" borderId="0" xfId="0" applyNumberFormat="1" applyFont="1" applyFill="1" applyBorder="1" applyAlignment="1" applyProtection="1">
      <alignment horizontal="center" shrinkToFit="1"/>
    </xf>
    <xf numFmtId="1" fontId="35" fillId="26" borderId="0" xfId="0" applyNumberFormat="1" applyFont="1" applyFill="1" applyBorder="1" applyAlignment="1" applyProtection="1">
      <alignment horizontal="center" vertical="center" shrinkToFit="1"/>
    </xf>
    <xf numFmtId="3" fontId="35" fillId="26" borderId="11" xfId="0" applyNumberFormat="1" applyFont="1" applyFill="1" applyBorder="1" applyAlignment="1" applyProtection="1">
      <alignment horizontal="center" vertical="center" shrinkToFit="1"/>
    </xf>
    <xf numFmtId="3" fontId="35" fillId="51" borderId="11" xfId="0" applyNumberFormat="1" applyFont="1" applyFill="1" applyBorder="1" applyAlignment="1" applyProtection="1">
      <alignment horizontal="center" vertical="center" shrinkToFit="1"/>
    </xf>
    <xf numFmtId="3" fontId="35" fillId="51" borderId="0" xfId="0" applyNumberFormat="1" applyFont="1" applyFill="1" applyBorder="1" applyAlignment="1" applyProtection="1">
      <alignment horizontal="center" vertical="center" shrinkToFit="1"/>
    </xf>
    <xf numFmtId="3" fontId="35" fillId="51" borderId="37" xfId="0" applyNumberFormat="1" applyFont="1" applyFill="1" applyBorder="1" applyAlignment="1" applyProtection="1">
      <alignment horizontal="center" vertical="center" shrinkToFit="1"/>
    </xf>
    <xf numFmtId="3" fontId="35" fillId="26" borderId="0" xfId="0" applyNumberFormat="1" applyFont="1" applyFill="1" applyBorder="1" applyAlignment="1" applyProtection="1">
      <alignment horizontal="center" vertical="center" shrinkToFit="1"/>
    </xf>
    <xf numFmtId="3" fontId="35" fillId="26" borderId="37" xfId="0" applyNumberFormat="1" applyFont="1" applyFill="1" applyBorder="1" applyAlignment="1" applyProtection="1">
      <alignment horizontal="center" vertical="center" shrinkToFit="1"/>
    </xf>
    <xf numFmtId="164" fontId="35" fillId="0" borderId="0" xfId="0" applyNumberFormat="1" applyFont="1" applyAlignment="1" applyProtection="1">
      <alignment horizontal="center" vertical="center"/>
    </xf>
    <xf numFmtId="0" fontId="29" fillId="27" borderId="98" xfId="0" applyFont="1" applyFill="1" applyBorder="1" applyAlignment="1" applyProtection="1">
      <alignment horizontal="center" vertical="center" wrapText="1"/>
    </xf>
    <xf numFmtId="3" fontId="56" fillId="0" borderId="10" xfId="0" applyNumberFormat="1" applyFont="1" applyFill="1" applyBorder="1" applyAlignment="1" applyProtection="1">
      <alignment horizontal="right" vertical="center" shrinkToFit="1"/>
      <protection locked="0"/>
    </xf>
    <xf numFmtId="3" fontId="58" fillId="27" borderId="40" xfId="0" applyNumberFormat="1" applyFont="1" applyFill="1" applyBorder="1" applyAlignment="1" applyProtection="1">
      <alignment horizontal="right" vertical="center" shrinkToFit="1"/>
    </xf>
    <xf numFmtId="39" fontId="29" fillId="30" borderId="35" xfId="0" applyNumberFormat="1" applyFont="1" applyFill="1" applyBorder="1" applyAlignment="1" applyProtection="1">
      <alignment horizontal="right"/>
    </xf>
    <xf numFmtId="0" fontId="29" fillId="30" borderId="35" xfId="0" applyNumberFormat="1" applyFont="1" applyFill="1" applyBorder="1" applyAlignment="1" applyProtection="1">
      <alignment horizontal="right"/>
    </xf>
    <xf numFmtId="0" fontId="29" fillId="0" borderId="45" xfId="0" applyFont="1" applyBorder="1" applyProtection="1"/>
    <xf numFmtId="1" fontId="29" fillId="0" borderId="45" xfId="0" applyNumberFormat="1" applyFont="1" applyBorder="1" applyProtection="1"/>
    <xf numFmtId="0" fontId="93" fillId="27" borderId="48" xfId="0" applyFont="1" applyFill="1" applyBorder="1" applyAlignment="1" applyProtection="1">
      <alignment horizontal="center" vertical="center"/>
    </xf>
    <xf numFmtId="3" fontId="94" fillId="26" borderId="17" xfId="0" applyNumberFormat="1" applyFont="1" applyFill="1" applyBorder="1" applyAlignment="1" applyProtection="1">
      <alignment horizontal="center" vertical="center" shrinkToFit="1"/>
    </xf>
    <xf numFmtId="3" fontId="94" fillId="28" borderId="13" xfId="0" applyNumberFormat="1" applyFont="1" applyFill="1" applyBorder="1" applyAlignment="1" applyProtection="1">
      <alignment horizontal="center" vertical="center" shrinkToFit="1"/>
    </xf>
    <xf numFmtId="3" fontId="94" fillId="28" borderId="14" xfId="0" applyNumberFormat="1" applyFont="1" applyFill="1" applyBorder="1" applyAlignment="1" applyProtection="1">
      <alignment horizontal="center" vertical="center" shrinkToFit="1"/>
    </xf>
    <xf numFmtId="1" fontId="69" fillId="24" borderId="99" xfId="0" applyNumberFormat="1" applyFont="1" applyFill="1" applyBorder="1" applyAlignment="1" applyProtection="1">
      <alignment horizontal="center" vertical="center" shrinkToFit="1"/>
    </xf>
    <xf numFmtId="1" fontId="69" fillId="24" borderId="11" xfId="0" applyNumberFormat="1" applyFont="1" applyFill="1" applyBorder="1" applyAlignment="1" applyProtection="1">
      <alignment horizontal="center" vertical="center" shrinkToFit="1"/>
    </xf>
    <xf numFmtId="1" fontId="60" fillId="24" borderId="11" xfId="0" applyNumberFormat="1" applyFont="1" applyFill="1" applyBorder="1" applyAlignment="1" applyProtection="1">
      <alignment horizontal="center" vertical="center" shrinkToFit="1"/>
    </xf>
    <xf numFmtId="3" fontId="94" fillId="28" borderId="100" xfId="0" applyNumberFormat="1" applyFont="1" applyFill="1" applyBorder="1" applyAlignment="1" applyProtection="1">
      <alignment horizontal="center" vertical="center" shrinkToFit="1"/>
    </xf>
    <xf numFmtId="3" fontId="94" fillId="28" borderId="49" xfId="0" applyNumberFormat="1" applyFont="1" applyFill="1" applyBorder="1" applyAlignment="1" applyProtection="1">
      <alignment horizontal="center" vertical="center" shrinkToFit="1"/>
    </xf>
    <xf numFmtId="3" fontId="94" fillId="28" borderId="17" xfId="0" applyNumberFormat="1" applyFont="1" applyFill="1" applyBorder="1" applyAlignment="1" applyProtection="1">
      <alignment horizontal="center" vertical="center" shrinkToFit="1"/>
    </xf>
    <xf numFmtId="3" fontId="94" fillId="28" borderId="101" xfId="0" applyNumberFormat="1" applyFont="1" applyFill="1" applyBorder="1" applyAlignment="1" applyProtection="1">
      <alignment horizontal="center" vertical="center" shrinkToFit="1"/>
    </xf>
    <xf numFmtId="3" fontId="56" fillId="28" borderId="20" xfId="0" applyNumberFormat="1" applyFont="1" applyFill="1" applyBorder="1" applyAlignment="1" applyProtection="1">
      <alignment horizontal="right" vertical="center" shrinkToFit="1"/>
    </xf>
    <xf numFmtId="49" fontId="35" fillId="29" borderId="0" xfId="0" applyNumberFormat="1" applyFont="1" applyFill="1" applyAlignment="1" applyProtection="1">
      <alignment horizontal="center" vertical="center" wrapText="1" shrinkToFit="1"/>
    </xf>
    <xf numFmtId="1" fontId="35" fillId="29" borderId="34" xfId="0" applyNumberFormat="1" applyFont="1" applyFill="1" applyBorder="1" applyAlignment="1" applyProtection="1">
      <alignment horizontal="center" vertical="center" wrapText="1"/>
    </xf>
    <xf numFmtId="1" fontId="35" fillId="29" borderId="0" xfId="0" applyNumberFormat="1" applyFont="1" applyFill="1" applyBorder="1" applyAlignment="1" applyProtection="1">
      <alignment horizontal="center" vertical="center" wrapText="1"/>
    </xf>
    <xf numFmtId="0" fontId="35" fillId="26" borderId="36" xfId="0" applyFont="1" applyFill="1" applyBorder="1" applyAlignment="1" applyProtection="1">
      <alignment horizontal="center" vertical="center"/>
    </xf>
    <xf numFmtId="5" fontId="35" fillId="26" borderId="36" xfId="0" applyNumberFormat="1" applyFont="1" applyFill="1" applyBorder="1" applyAlignment="1" applyProtection="1">
      <alignment horizontal="center" vertical="center"/>
    </xf>
    <xf numFmtId="0" fontId="45" fillId="0" borderId="45" xfId="73" applyFont="1" applyFill="1" applyBorder="1" applyAlignment="1" applyProtection="1">
      <alignment vertical="center" wrapText="1"/>
    </xf>
    <xf numFmtId="0" fontId="45" fillId="0" borderId="0" xfId="73" applyFont="1" applyFill="1" applyAlignment="1" applyProtection="1">
      <alignment vertical="center" wrapText="1"/>
    </xf>
    <xf numFmtId="0" fontId="95" fillId="29" borderId="0" xfId="73" applyFont="1" applyFill="1" applyBorder="1" applyAlignment="1" applyProtection="1">
      <alignment horizontal="center" vertical="center" wrapText="1"/>
    </xf>
    <xf numFmtId="0" fontId="94" fillId="28" borderId="23" xfId="0" applyFont="1" applyFill="1" applyBorder="1" applyAlignment="1" applyProtection="1">
      <alignment horizontal="center" vertical="center"/>
    </xf>
    <xf numFmtId="0" fontId="94" fillId="28" borderId="66" xfId="0" applyFont="1" applyFill="1" applyBorder="1" applyAlignment="1" applyProtection="1">
      <alignment horizontal="center" vertical="center"/>
    </xf>
    <xf numFmtId="0" fontId="94" fillId="28" borderId="18" xfId="0" applyFont="1" applyFill="1" applyBorder="1" applyAlignment="1" applyProtection="1">
      <alignment horizontal="center" vertical="center"/>
    </xf>
    <xf numFmtId="0" fontId="94" fillId="28" borderId="44" xfId="0" applyFont="1" applyFill="1" applyBorder="1" applyAlignment="1" applyProtection="1">
      <alignment horizontal="center" vertical="center"/>
    </xf>
    <xf numFmtId="0" fontId="45" fillId="0" borderId="45" xfId="73" applyFont="1" applyFill="1" applyBorder="1" applyAlignment="1" applyProtection="1">
      <alignment vertical="top" wrapText="1"/>
    </xf>
    <xf numFmtId="0" fontId="45" fillId="0" borderId="0" xfId="73" applyFont="1" applyFill="1" applyBorder="1" applyAlignment="1" applyProtection="1">
      <alignment vertical="top" wrapText="1"/>
    </xf>
    <xf numFmtId="0" fontId="35" fillId="0" borderId="45" xfId="73" applyFont="1" applyFill="1" applyBorder="1" applyAlignment="1" applyProtection="1">
      <alignment horizontal="center" vertical="center" wrapText="1"/>
    </xf>
    <xf numFmtId="0" fontId="45" fillId="0" borderId="0" xfId="73" applyFont="1" applyFill="1" applyBorder="1" applyAlignment="1" applyProtection="1">
      <alignment vertical="center" wrapText="1"/>
    </xf>
    <xf numFmtId="164" fontId="31" fillId="0" borderId="0" xfId="0" applyNumberFormat="1" applyFont="1" applyAlignment="1" applyProtection="1">
      <alignment vertical="center"/>
    </xf>
    <xf numFmtId="0" fontId="40" fillId="0" borderId="0" xfId="73" applyFont="1" applyAlignment="1" applyProtection="1">
      <alignment horizontal="center" vertical="center"/>
    </xf>
    <xf numFmtId="164" fontId="40" fillId="0" borderId="0" xfId="73" applyNumberFormat="1" applyFont="1" applyAlignment="1" applyProtection="1">
      <alignment vertical="center"/>
    </xf>
    <xf numFmtId="5" fontId="29" fillId="29" borderId="0" xfId="0" applyNumberFormat="1" applyFont="1" applyFill="1" applyBorder="1" applyAlignment="1" applyProtection="1">
      <alignment horizontal="left" vertical="center"/>
    </xf>
    <xf numFmtId="5" fontId="35" fillId="0" borderId="0" xfId="0" applyNumberFormat="1" applyFont="1" applyAlignment="1" applyProtection="1">
      <alignment horizontal="center" vertical="center"/>
    </xf>
    <xf numFmtId="0" fontId="45" fillId="60" borderId="0" xfId="73" applyFont="1" applyFill="1" applyBorder="1" applyAlignment="1" applyProtection="1">
      <alignment vertical="center" wrapText="1"/>
    </xf>
    <xf numFmtId="0" fontId="35" fillId="54" borderId="0" xfId="0" applyFont="1" applyFill="1" applyBorder="1" applyAlignment="1" applyProtection="1">
      <alignment horizontal="center" vertical="center"/>
    </xf>
    <xf numFmtId="5" fontId="35" fillId="58" borderId="29" xfId="56" applyNumberFormat="1" applyFont="1" applyFill="1" applyBorder="1" applyAlignment="1" applyProtection="1">
      <alignment horizontal="center" vertical="center" wrapText="1"/>
    </xf>
    <xf numFmtId="5" fontId="35" fillId="58" borderId="26" xfId="56" applyNumberFormat="1" applyFont="1" applyFill="1" applyBorder="1" applyAlignment="1" applyProtection="1">
      <alignment horizontal="center" vertical="center"/>
    </xf>
    <xf numFmtId="5" fontId="35" fillId="58" borderId="40" xfId="56" applyNumberFormat="1" applyFont="1" applyFill="1" applyBorder="1" applyAlignment="1" applyProtection="1">
      <alignment horizontal="center" vertical="center"/>
    </xf>
    <xf numFmtId="5" fontId="35" fillId="58" borderId="65" xfId="56" applyNumberFormat="1" applyFont="1" applyFill="1" applyBorder="1" applyAlignment="1" applyProtection="1">
      <alignment horizontal="center" vertical="center"/>
    </xf>
    <xf numFmtId="0" fontId="35" fillId="54" borderId="0" xfId="0" applyFont="1" applyFill="1" applyBorder="1" applyAlignment="1" applyProtection="1">
      <alignment horizontal="center" vertical="center"/>
    </xf>
    <xf numFmtId="0" fontId="35" fillId="54" borderId="0" xfId="0" applyFont="1" applyFill="1" applyBorder="1" applyAlignment="1" applyProtection="1">
      <alignment vertical="center"/>
    </xf>
    <xf numFmtId="0" fontId="96" fillId="27" borderId="48" xfId="0" applyFont="1" applyFill="1" applyBorder="1" applyAlignment="1">
      <alignment horizontal="center" vertical="center" wrapText="1"/>
    </xf>
    <xf numFmtId="0" fontId="35" fillId="29" borderId="37" xfId="0" applyFont="1" applyFill="1" applyBorder="1" applyAlignment="1">
      <alignment horizontal="center" vertical="center"/>
    </xf>
    <xf numFmtId="0" fontId="35" fillId="29" borderId="45" xfId="0" applyFont="1" applyFill="1" applyBorder="1" applyAlignment="1">
      <alignment horizontal="center" vertical="center"/>
    </xf>
    <xf numFmtId="3" fontId="35" fillId="29" borderId="0" xfId="0" applyNumberFormat="1" applyFont="1" applyFill="1" applyBorder="1" applyAlignment="1">
      <alignment horizontal="center" vertical="center" shrinkToFit="1"/>
    </xf>
    <xf numFmtId="3" fontId="35" fillId="29" borderId="0" xfId="0" applyNumberFormat="1" applyFont="1" applyFill="1" applyBorder="1" applyAlignment="1">
      <alignment horizontal="right" vertical="center" shrinkToFit="1"/>
    </xf>
    <xf numFmtId="0" fontId="35" fillId="29" borderId="0" xfId="0" applyFont="1" applyFill="1" applyBorder="1" applyAlignment="1">
      <alignment horizontal="center" vertical="center" shrinkToFit="1"/>
    </xf>
    <xf numFmtId="0" fontId="35" fillId="29" borderId="0" xfId="0" applyFont="1" applyFill="1" applyBorder="1" applyAlignment="1">
      <alignment horizontal="center" vertical="center" wrapText="1"/>
    </xf>
    <xf numFmtId="3" fontId="35" fillId="29" borderId="0" xfId="0" applyNumberFormat="1" applyFont="1" applyFill="1" applyBorder="1" applyAlignment="1">
      <alignment horizontal="center" vertical="center"/>
    </xf>
    <xf numFmtId="0" fontId="35" fillId="29" borderId="45" xfId="0" applyFont="1" applyFill="1" applyBorder="1"/>
    <xf numFmtId="3" fontId="35" fillId="29" borderId="18" xfId="0" applyNumberFormat="1" applyFont="1" applyFill="1" applyBorder="1" applyAlignment="1">
      <alignment horizontal="center" vertical="center"/>
    </xf>
    <xf numFmtId="0" fontId="35" fillId="29" borderId="54"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36"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45" fillId="0" borderId="25" xfId="73" applyFont="1" applyBorder="1" applyAlignment="1" applyProtection="1">
      <alignment horizontal="center" vertical="top" wrapText="1"/>
    </xf>
    <xf numFmtId="0" fontId="31" fillId="45" borderId="0" xfId="0" applyFont="1" applyFill="1" applyAlignment="1">
      <alignment horizontal="center" vertical="top"/>
    </xf>
    <xf numFmtId="0" fontId="31" fillId="29" borderId="0" xfId="0" applyFont="1" applyFill="1" applyAlignment="1">
      <alignment horizontal="center" vertical="top" wrapText="1"/>
    </xf>
    <xf numFmtId="0" fontId="62" fillId="29" borderId="0" xfId="0" applyFont="1" applyFill="1" applyAlignment="1">
      <alignment horizontal="center" vertical="center"/>
    </xf>
    <xf numFmtId="0" fontId="35" fillId="29" borderId="0" xfId="0" applyFont="1" applyFill="1" applyAlignment="1">
      <alignment horizontal="center" vertical="center" wrapText="1"/>
    </xf>
    <xf numFmtId="0" fontId="52" fillId="0" borderId="12" xfId="0" applyFont="1" applyBorder="1" applyAlignment="1">
      <alignment horizontal="left" vertical="top" wrapText="1"/>
    </xf>
    <xf numFmtId="0" fontId="92" fillId="0" borderId="12" xfId="0" applyFont="1" applyBorder="1" applyAlignment="1">
      <alignment horizontal="center" vertical="center" wrapText="1"/>
    </xf>
    <xf numFmtId="0" fontId="36" fillId="0" borderId="25" xfId="0" applyFont="1" applyBorder="1" applyAlignment="1">
      <alignment horizontal="left" vertical="top" wrapText="1"/>
    </xf>
    <xf numFmtId="0" fontId="36" fillId="0" borderId="25" xfId="0" applyNumberFormat="1" applyFont="1" applyBorder="1" applyAlignment="1">
      <alignment horizontal="left" vertical="top" wrapText="1"/>
    </xf>
    <xf numFmtId="0" fontId="52" fillId="0" borderId="25" xfId="0" applyNumberFormat="1" applyFont="1" applyBorder="1" applyAlignment="1">
      <alignment horizontal="left" vertical="top" wrapText="1"/>
    </xf>
    <xf numFmtId="0" fontId="52" fillId="0" borderId="25" xfId="0" applyFont="1" applyBorder="1" applyAlignment="1">
      <alignment horizontal="left" vertical="top" wrapText="1"/>
    </xf>
    <xf numFmtId="0" fontId="52" fillId="0" borderId="15" xfId="0" applyFont="1" applyBorder="1" applyAlignment="1">
      <alignment horizontal="left" vertical="top" wrapText="1"/>
    </xf>
    <xf numFmtId="0" fontId="81" fillId="0" borderId="12" xfId="73" applyFont="1" applyBorder="1" applyAlignment="1" applyProtection="1">
      <alignment horizontal="left" vertical="top" wrapText="1"/>
    </xf>
    <xf numFmtId="0" fontId="4" fillId="0" borderId="12" xfId="73" applyBorder="1" applyAlignment="1" applyProtection="1">
      <alignment horizontal="left" vertical="top" wrapText="1"/>
    </xf>
    <xf numFmtId="0" fontId="52" fillId="45" borderId="25" xfId="0" applyFont="1" applyFill="1" applyBorder="1" applyAlignment="1">
      <alignment horizontal="left" vertical="top" wrapText="1"/>
    </xf>
    <xf numFmtId="0" fontId="52" fillId="0" borderId="15" xfId="0" applyNumberFormat="1" applyFont="1" applyBorder="1" applyAlignment="1">
      <alignment horizontal="left" vertical="top" wrapText="1"/>
    </xf>
    <xf numFmtId="0" fontId="52" fillId="0" borderId="27" xfId="0" applyNumberFormat="1" applyFont="1" applyBorder="1" applyAlignment="1">
      <alignment horizontal="left" vertical="top" wrapText="1"/>
    </xf>
    <xf numFmtId="0" fontId="4" fillId="0" borderId="27" xfId="73" applyNumberFormat="1" applyBorder="1" applyAlignment="1" applyProtection="1">
      <alignment horizontal="left" vertical="top" wrapText="1"/>
    </xf>
    <xf numFmtId="0" fontId="52" fillId="0" borderId="12" xfId="0" applyNumberFormat="1" applyFont="1" applyBorder="1" applyAlignment="1">
      <alignment horizontal="left" vertical="top" wrapText="1"/>
    </xf>
    <xf numFmtId="0" fontId="29" fillId="0" borderId="0" xfId="0" applyFont="1" applyBorder="1" applyAlignment="1">
      <alignment vertical="top"/>
    </xf>
    <xf numFmtId="0" fontId="29" fillId="0" borderId="0" xfId="0" applyFont="1" applyAlignment="1">
      <alignment vertical="top"/>
    </xf>
    <xf numFmtId="0" fontId="52" fillId="29" borderId="25" xfId="0" applyFont="1" applyFill="1" applyBorder="1" applyAlignment="1">
      <alignment horizontal="left" vertical="top" wrapText="1"/>
    </xf>
    <xf numFmtId="0" fontId="83" fillId="0" borderId="0" xfId="0" applyFont="1" applyAlignment="1">
      <alignment vertical="top"/>
    </xf>
    <xf numFmtId="0" fontId="4" fillId="0" borderId="27" xfId="73" applyBorder="1" applyAlignment="1" applyProtection="1">
      <alignment horizontal="left" vertical="top" wrapText="1"/>
    </xf>
    <xf numFmtId="0" fontId="4" fillId="0" borderId="12" xfId="73" applyBorder="1" applyAlignment="1" applyProtection="1">
      <alignment horizontal="left" vertical="top"/>
    </xf>
    <xf numFmtId="0" fontId="1" fillId="45" borderId="25" xfId="0" applyFont="1" applyFill="1" applyBorder="1" applyAlignment="1">
      <alignment horizontal="left" vertical="top" wrapText="1"/>
    </xf>
    <xf numFmtId="0" fontId="92" fillId="0" borderId="12" xfId="0" applyFont="1" applyBorder="1" applyAlignment="1">
      <alignment horizontal="left" vertical="center" wrapText="1"/>
    </xf>
    <xf numFmtId="0" fontId="45" fillId="0" borderId="0" xfId="73" applyFont="1" applyAlignment="1" applyProtection="1">
      <alignment horizontal="center" vertical="top"/>
    </xf>
    <xf numFmtId="0" fontId="74" fillId="0" borderId="0" xfId="0" applyFont="1" applyAlignment="1">
      <alignment horizontal="center" vertical="top"/>
    </xf>
    <xf numFmtId="0" fontId="97" fillId="0" borderId="26" xfId="0" applyFont="1" applyBorder="1" applyAlignment="1">
      <alignment horizontal="center" vertical="center"/>
    </xf>
    <xf numFmtId="0" fontId="74" fillId="0" borderId="46" xfId="0" applyFont="1" applyBorder="1" applyAlignment="1">
      <alignment horizontal="center" vertical="top"/>
    </xf>
    <xf numFmtId="0" fontId="46" fillId="0" borderId="25" xfId="0" applyFont="1" applyFill="1" applyBorder="1" applyAlignment="1" applyProtection="1"/>
    <xf numFmtId="0" fontId="98" fillId="0" borderId="25" xfId="0" applyFont="1" applyFill="1" applyBorder="1" applyAlignment="1" applyProtection="1"/>
    <xf numFmtId="0" fontId="29" fillId="46" borderId="25" xfId="0" applyFont="1" applyFill="1" applyBorder="1" applyAlignment="1" applyProtection="1"/>
    <xf numFmtId="0" fontId="29" fillId="0" borderId="25" xfId="0" applyFont="1" applyFill="1" applyBorder="1" applyAlignment="1" applyProtection="1">
      <alignment horizontal="center" vertical="center"/>
    </xf>
    <xf numFmtId="0" fontId="99" fillId="0" borderId="0" xfId="0" applyFont="1" applyAlignment="1">
      <alignment horizontal="center" vertical="center"/>
    </xf>
    <xf numFmtId="0" fontId="29" fillId="45" borderId="25" xfId="0" applyFont="1" applyFill="1" applyBorder="1" applyAlignment="1" applyProtection="1">
      <alignment horizontal="center" vertical="center"/>
    </xf>
    <xf numFmtId="3" fontId="29" fillId="45" borderId="25" xfId="0" applyNumberFormat="1" applyFont="1" applyFill="1" applyBorder="1" applyAlignment="1" applyProtection="1">
      <alignment vertical="center"/>
    </xf>
    <xf numFmtId="3" fontId="29" fillId="45" borderId="25" xfId="0" applyNumberFormat="1" applyFont="1" applyFill="1" applyBorder="1" applyAlignment="1" applyProtection="1">
      <alignment horizontal="center" vertical="center"/>
    </xf>
    <xf numFmtId="0" fontId="29" fillId="46" borderId="0" xfId="0" applyFont="1" applyFill="1" applyAlignment="1" applyProtection="1">
      <alignment vertical="center"/>
    </xf>
    <xf numFmtId="3" fontId="29" fillId="29" borderId="25" xfId="0" applyNumberFormat="1" applyFont="1" applyFill="1" applyBorder="1" applyAlignment="1" applyProtection="1">
      <alignment horizontal="center" vertical="center"/>
    </xf>
    <xf numFmtId="0" fontId="49" fillId="46" borderId="35" xfId="0" applyFont="1" applyFill="1" applyBorder="1" applyAlignment="1" applyProtection="1">
      <alignment horizontal="center" vertical="center"/>
    </xf>
    <xf numFmtId="0" fontId="29" fillId="46" borderId="25" xfId="0" applyFont="1" applyFill="1" applyBorder="1" applyAlignment="1" applyProtection="1">
      <alignment horizontal="center" vertical="center"/>
    </xf>
    <xf numFmtId="0" fontId="29" fillId="46" borderId="25" xfId="0" applyFont="1" applyFill="1" applyBorder="1" applyAlignment="1" applyProtection="1">
      <alignment horizontal="left" vertical="center"/>
    </xf>
    <xf numFmtId="0" fontId="29" fillId="30" borderId="25" xfId="0" applyFont="1" applyFill="1" applyBorder="1" applyAlignment="1" applyProtection="1">
      <alignment horizontal="center" vertical="center" wrapText="1"/>
    </xf>
    <xf numFmtId="0" fontId="29" fillId="46" borderId="25" xfId="0" applyFont="1" applyFill="1" applyBorder="1" applyAlignment="1" applyProtection="1">
      <alignment horizontal="center" vertical="center" wrapText="1"/>
    </xf>
    <xf numFmtId="0" fontId="46" fillId="0" borderId="25" xfId="0" applyFont="1" applyFill="1" applyBorder="1" applyAlignment="1" applyProtection="1">
      <alignment horizontal="center" vertical="center"/>
    </xf>
    <xf numFmtId="168" fontId="0" fillId="0" borderId="0" xfId="0" applyNumberFormat="1"/>
    <xf numFmtId="0" fontId="4" fillId="0" borderId="0" xfId="73" applyAlignment="1" applyProtection="1">
      <alignment horizontal="right" indent="1"/>
    </xf>
    <xf numFmtId="0" fontId="0" fillId="0" borderId="0" xfId="0" applyNumberFormat="1"/>
    <xf numFmtId="14" fontId="0" fillId="0" borderId="0" xfId="0" applyNumberFormat="1"/>
    <xf numFmtId="0" fontId="35" fillId="29" borderId="0" xfId="73" applyFont="1" applyFill="1" applyAlignment="1" applyProtection="1">
      <alignment horizontal="center" vertical="center"/>
    </xf>
    <xf numFmtId="0" fontId="34" fillId="29" borderId="0" xfId="0" applyFont="1" applyFill="1" applyAlignment="1">
      <alignment horizontal="center" vertical="center" wrapText="1"/>
    </xf>
    <xf numFmtId="0" fontId="34" fillId="29" borderId="0" xfId="0" applyFont="1" applyFill="1" applyAlignment="1">
      <alignment horizontal="center" vertical="center"/>
    </xf>
    <xf numFmtId="0" fontId="30" fillId="29" borderId="0" xfId="0" applyFont="1" applyFill="1" applyAlignment="1">
      <alignment horizontal="center"/>
    </xf>
    <xf numFmtId="0" fontId="41" fillId="29" borderId="0" xfId="73" applyFont="1" applyFill="1" applyAlignment="1" applyProtection="1">
      <alignment horizontal="left" vertical="top"/>
    </xf>
    <xf numFmtId="0" fontId="41" fillId="29" borderId="0" xfId="73" applyFont="1" applyFill="1" applyAlignment="1" applyProtection="1">
      <alignment horizontal="left" vertical="top" wrapText="1"/>
    </xf>
    <xf numFmtId="0" fontId="43" fillId="29" borderId="0" xfId="73" applyFont="1" applyFill="1" applyAlignment="1" applyProtection="1">
      <alignment horizontal="left" vertical="center" wrapText="1"/>
    </xf>
    <xf numFmtId="0" fontId="29" fillId="29" borderId="0" xfId="0" applyFont="1" applyFill="1" applyAlignment="1">
      <alignment horizontal="left" vertical="top" wrapText="1"/>
    </xf>
    <xf numFmtId="0" fontId="31" fillId="29" borderId="0" xfId="0" applyFont="1" applyFill="1" applyAlignment="1">
      <alignment horizontal="left" vertical="top"/>
    </xf>
    <xf numFmtId="0" fontId="31" fillId="45" borderId="0" xfId="0" applyFont="1" applyFill="1" applyAlignment="1">
      <alignment horizontal="left" vertical="top"/>
    </xf>
    <xf numFmtId="0" fontId="29" fillId="45" borderId="0" xfId="0" applyFont="1" applyFill="1" applyAlignment="1">
      <alignment horizontal="left" vertical="top" wrapText="1"/>
    </xf>
    <xf numFmtId="0" fontId="31" fillId="29" borderId="0" xfId="0" applyFont="1" applyFill="1" applyAlignment="1">
      <alignment horizontal="left" vertical="top" wrapText="1"/>
    </xf>
    <xf numFmtId="0" fontId="29" fillId="45" borderId="0" xfId="73" applyFont="1" applyFill="1" applyAlignment="1" applyProtection="1">
      <alignment horizontal="left" vertical="top"/>
    </xf>
    <xf numFmtId="0" fontId="29" fillId="45" borderId="0" xfId="73" applyNumberFormat="1" applyFont="1" applyFill="1" applyAlignment="1" applyProtection="1">
      <alignment horizontal="left" vertical="top" wrapText="1"/>
    </xf>
    <xf numFmtId="0" fontId="29" fillId="45" borderId="0" xfId="0" applyFont="1" applyFill="1" applyAlignment="1">
      <alignment vertical="top"/>
    </xf>
    <xf numFmtId="0" fontId="29" fillId="45" borderId="0" xfId="73" applyFont="1" applyFill="1" applyAlignment="1" applyProtection="1">
      <alignment horizontal="left" vertical="top" wrapText="1"/>
    </xf>
    <xf numFmtId="0" fontId="41" fillId="29" borderId="0" xfId="73" applyFont="1" applyFill="1" applyAlignment="1" applyProtection="1">
      <alignment horizontal="center" vertical="center"/>
    </xf>
    <xf numFmtId="0" fontId="29" fillId="49" borderId="0" xfId="0" applyFont="1" applyFill="1" applyAlignment="1">
      <alignment horizontal="left" vertical="top" wrapText="1"/>
    </xf>
    <xf numFmtId="0" fontId="40" fillId="45" borderId="0" xfId="0" applyFont="1" applyFill="1" applyAlignment="1">
      <alignment horizontal="left" vertical="top" wrapText="1"/>
    </xf>
    <xf numFmtId="0" fontId="29" fillId="53" borderId="0" xfId="0" applyFont="1" applyFill="1" applyAlignment="1">
      <alignment horizontal="left" vertical="top" wrapText="1"/>
    </xf>
    <xf numFmtId="0" fontId="31" fillId="29" borderId="0" xfId="0" applyFont="1" applyFill="1" applyAlignment="1">
      <alignment horizontal="left" vertical="center"/>
    </xf>
    <xf numFmtId="0" fontId="29" fillId="29" borderId="0" xfId="0" applyFont="1" applyFill="1" applyAlignment="1">
      <alignment horizontal="left" vertical="top"/>
    </xf>
    <xf numFmtId="0" fontId="41" fillId="0" borderId="0" xfId="73" applyFont="1" applyFill="1" applyAlignment="1" applyProtection="1">
      <alignment horizontal="left" vertical="top"/>
    </xf>
    <xf numFmtId="0" fontId="29" fillId="0" borderId="0" xfId="0" applyFont="1" applyFill="1" applyAlignment="1">
      <alignment horizontal="left" vertical="top"/>
    </xf>
    <xf numFmtId="0" fontId="29" fillId="50" borderId="0" xfId="0" applyFont="1" applyFill="1" applyAlignment="1">
      <alignment horizontal="left" vertical="top" wrapText="1"/>
    </xf>
    <xf numFmtId="0" fontId="29" fillId="0" borderId="0" xfId="73" applyFont="1" applyFill="1" applyAlignment="1" applyProtection="1">
      <alignment horizontal="left" vertical="top"/>
    </xf>
    <xf numFmtId="0" fontId="29" fillId="61" borderId="35" xfId="0" applyFont="1" applyFill="1" applyBorder="1" applyAlignment="1" applyProtection="1">
      <alignment horizontal="left" vertical="center" wrapText="1"/>
    </xf>
    <xf numFmtId="0" fontId="29" fillId="61" borderId="24" xfId="0" applyFont="1" applyFill="1" applyBorder="1" applyAlignment="1" applyProtection="1">
      <alignment horizontal="left" vertical="center" wrapText="1"/>
    </xf>
    <xf numFmtId="0" fontId="29" fillId="61" borderId="46" xfId="0" applyFont="1" applyFill="1" applyBorder="1" applyAlignment="1" applyProtection="1">
      <alignment horizontal="left" vertical="center" wrapText="1"/>
    </xf>
    <xf numFmtId="164" fontId="31" fillId="0" borderId="0" xfId="0" applyNumberFormat="1" applyFont="1" applyBorder="1" applyAlignment="1" applyProtection="1">
      <alignment horizontal="center" vertical="top" wrapText="1"/>
    </xf>
    <xf numFmtId="0" fontId="45" fillId="0" borderId="0" xfId="73" applyFont="1" applyFill="1" applyBorder="1" applyAlignment="1" applyProtection="1">
      <alignment horizontal="center" vertical="center" wrapText="1"/>
    </xf>
    <xf numFmtId="0" fontId="45" fillId="0" borderId="0" xfId="73" applyFont="1" applyAlignment="1" applyProtection="1">
      <alignment horizontal="center" vertical="center" wrapText="1"/>
    </xf>
    <xf numFmtId="0" fontId="29" fillId="0" borderId="29" xfId="0" applyFont="1" applyFill="1" applyBorder="1" applyAlignment="1" applyProtection="1">
      <alignment horizontal="center" vertical="center"/>
      <protection locked="0"/>
    </xf>
    <xf numFmtId="0" fontId="29" fillId="0" borderId="75" xfId="0" applyFont="1" applyFill="1" applyBorder="1" applyAlignment="1" applyProtection="1">
      <alignment horizontal="center" vertical="center"/>
      <protection locked="0"/>
    </xf>
    <xf numFmtId="0" fontId="29" fillId="0" borderId="40"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54" xfId="0" applyFont="1" applyBorder="1" applyAlignment="1" applyProtection="1">
      <alignment horizontal="right" vertical="center" indent="1"/>
    </xf>
    <xf numFmtId="0" fontId="29" fillId="0" borderId="18" xfId="0" applyFont="1" applyBorder="1" applyAlignment="1" applyProtection="1">
      <alignment horizontal="right" vertical="center" indent="1"/>
    </xf>
    <xf numFmtId="0" fontId="29" fillId="0" borderId="86" xfId="0" applyFont="1" applyBorder="1" applyAlignment="1" applyProtection="1">
      <alignment horizontal="right" vertical="center" indent="1"/>
    </xf>
    <xf numFmtId="0" fontId="71" fillId="44" borderId="29" xfId="0" applyFont="1" applyFill="1" applyBorder="1" applyAlignment="1" applyProtection="1">
      <alignment horizontal="center" vertical="top" wrapText="1"/>
    </xf>
    <xf numFmtId="0" fontId="71" fillId="44" borderId="50" xfId="0" applyFont="1" applyFill="1" applyBorder="1" applyAlignment="1" applyProtection="1">
      <alignment horizontal="center" vertical="top" wrapText="1"/>
    </xf>
    <xf numFmtId="0" fontId="71" fillId="44" borderId="75" xfId="0" applyFont="1" applyFill="1" applyBorder="1" applyAlignment="1" applyProtection="1">
      <alignment horizontal="center" vertical="top" wrapText="1"/>
    </xf>
    <xf numFmtId="3" fontId="29" fillId="29" borderId="50" xfId="0" applyNumberFormat="1" applyFont="1" applyFill="1" applyBorder="1" applyAlignment="1" applyProtection="1">
      <alignment horizontal="right" vertical="center"/>
      <protection locked="0"/>
    </xf>
    <xf numFmtId="3" fontId="29" fillId="29" borderId="26" xfId="0" applyNumberFormat="1" applyFont="1" applyFill="1" applyBorder="1" applyAlignment="1" applyProtection="1">
      <alignment horizontal="right" vertical="center"/>
      <protection locked="0"/>
    </xf>
    <xf numFmtId="3" fontId="29" fillId="29" borderId="23" xfId="0" applyNumberFormat="1" applyFont="1" applyFill="1" applyBorder="1" applyAlignment="1" applyProtection="1">
      <alignment horizontal="right" vertical="center"/>
      <protection locked="0"/>
    </xf>
    <xf numFmtId="3" fontId="29" fillId="29" borderId="73" xfId="0" applyNumberFormat="1" applyFont="1" applyFill="1" applyBorder="1" applyAlignment="1" applyProtection="1">
      <alignment horizontal="right" vertical="center"/>
      <protection locked="0"/>
    </xf>
    <xf numFmtId="0" fontId="29" fillId="0" borderId="45" xfId="0" applyFont="1" applyBorder="1" applyAlignment="1" applyProtection="1">
      <alignment horizontal="right" vertical="center" wrapText="1" indent="1"/>
    </xf>
    <xf numFmtId="0" fontId="29" fillId="0" borderId="0" xfId="0" applyFont="1" applyBorder="1" applyAlignment="1" applyProtection="1">
      <alignment horizontal="right" vertical="center" wrapText="1" indent="1"/>
    </xf>
    <xf numFmtId="0" fontId="29" fillId="0" borderId="47" xfId="0" applyFont="1" applyBorder="1" applyAlignment="1" applyProtection="1">
      <alignment horizontal="right" vertical="center" wrapText="1" indent="1"/>
    </xf>
    <xf numFmtId="3" fontId="31" fillId="0" borderId="35" xfId="0" applyNumberFormat="1" applyFont="1" applyBorder="1" applyAlignment="1" applyProtection="1">
      <alignment horizontal="right" vertical="center"/>
      <protection locked="0"/>
    </xf>
    <xf numFmtId="3" fontId="31" fillId="0" borderId="24" xfId="0" applyNumberFormat="1" applyFont="1" applyBorder="1" applyAlignment="1" applyProtection="1">
      <alignment horizontal="right" vertical="center"/>
      <protection locked="0"/>
    </xf>
    <xf numFmtId="3" fontId="31" fillId="0" borderId="46" xfId="0" applyNumberFormat="1" applyFont="1" applyBorder="1" applyAlignment="1" applyProtection="1">
      <alignment horizontal="right" vertical="center"/>
      <protection locked="0"/>
    </xf>
    <xf numFmtId="5" fontId="31" fillId="0" borderId="53" xfId="0" applyNumberFormat="1" applyFont="1" applyBorder="1" applyAlignment="1" applyProtection="1">
      <alignment horizontal="right" vertical="center" wrapText="1" indent="1"/>
    </xf>
    <xf numFmtId="5" fontId="31" fillId="0" borderId="50" xfId="0" applyNumberFormat="1" applyFont="1" applyBorder="1" applyAlignment="1" applyProtection="1">
      <alignment horizontal="right" vertical="center" wrapText="1" indent="1"/>
    </xf>
    <xf numFmtId="5" fontId="31" fillId="0" borderId="26" xfId="0" applyNumberFormat="1" applyFont="1" applyBorder="1" applyAlignment="1" applyProtection="1">
      <alignment horizontal="right" vertical="center" wrapText="1" indent="1"/>
    </xf>
    <xf numFmtId="0" fontId="45" fillId="0" borderId="83" xfId="73" applyFont="1" applyFill="1" applyBorder="1" applyAlignment="1" applyProtection="1">
      <alignment horizontal="right" vertical="center" wrapText="1" indent="1"/>
    </xf>
    <xf numFmtId="0" fontId="45" fillId="0" borderId="23" xfId="73" applyFont="1" applyFill="1" applyBorder="1" applyAlignment="1" applyProtection="1">
      <alignment horizontal="right" vertical="center" wrapText="1" indent="1"/>
    </xf>
    <xf numFmtId="0" fontId="45" fillId="0" borderId="73" xfId="73" applyFont="1" applyFill="1" applyBorder="1" applyAlignment="1" applyProtection="1">
      <alignment horizontal="right" vertical="center" wrapText="1" indent="1"/>
    </xf>
    <xf numFmtId="3" fontId="31" fillId="27" borderId="10" xfId="0" applyNumberFormat="1" applyFont="1" applyFill="1" applyBorder="1" applyAlignment="1" applyProtection="1">
      <alignment horizontal="right" vertical="center"/>
    </xf>
    <xf numFmtId="3" fontId="31" fillId="27" borderId="24" xfId="0" applyNumberFormat="1" applyFont="1" applyFill="1" applyBorder="1" applyAlignment="1" applyProtection="1">
      <alignment horizontal="right" vertical="center"/>
    </xf>
    <xf numFmtId="3" fontId="31" fillId="27" borderId="46" xfId="0" applyNumberFormat="1" applyFont="1" applyFill="1" applyBorder="1" applyAlignment="1" applyProtection="1">
      <alignment horizontal="right" vertical="center"/>
    </xf>
    <xf numFmtId="0" fontId="45" fillId="45" borderId="45" xfId="73" applyFont="1" applyFill="1" applyBorder="1" applyAlignment="1" applyProtection="1">
      <alignment horizontal="center" vertical="center"/>
    </xf>
    <xf numFmtId="0" fontId="45" fillId="45" borderId="0" xfId="73" applyFont="1" applyFill="1" applyBorder="1" applyAlignment="1" applyProtection="1">
      <alignment horizontal="center" vertical="center"/>
    </xf>
    <xf numFmtId="0" fontId="45" fillId="0" borderId="34" xfId="73" applyFont="1" applyFill="1" applyBorder="1" applyAlignment="1" applyProtection="1">
      <alignment horizontal="center" vertical="center"/>
    </xf>
    <xf numFmtId="164" fontId="32" fillId="29" borderId="34" xfId="0" applyNumberFormat="1" applyFont="1" applyFill="1" applyBorder="1" applyAlignment="1" applyProtection="1">
      <alignment horizontal="left" vertical="center" wrapText="1"/>
    </xf>
    <xf numFmtId="0" fontId="29" fillId="29" borderId="34" xfId="0" applyFont="1" applyFill="1" applyBorder="1" applyAlignment="1">
      <alignment horizontal="left" vertical="center" wrapText="1"/>
    </xf>
    <xf numFmtId="0" fontId="31" fillId="0" borderId="45"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71" fillId="0" borderId="45" xfId="0" applyFont="1" applyFill="1" applyBorder="1" applyAlignment="1" applyProtection="1">
      <alignment horizontal="left" vertical="center" wrapText="1"/>
    </xf>
    <xf numFmtId="0" fontId="71" fillId="0" borderId="0" xfId="0" applyFont="1" applyFill="1" applyBorder="1" applyAlignment="1" applyProtection="1">
      <alignment horizontal="left" vertical="center" wrapText="1"/>
    </xf>
    <xf numFmtId="0" fontId="31" fillId="0" borderId="83"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47" xfId="0" applyFont="1" applyBorder="1" applyAlignment="1">
      <alignment horizontal="center" vertical="center" wrapText="1"/>
    </xf>
    <xf numFmtId="0" fontId="44" fillId="27" borderId="62" xfId="0" applyFont="1" applyFill="1" applyBorder="1" applyAlignment="1">
      <alignment horizontal="left" vertical="center" wrapText="1"/>
    </xf>
    <xf numFmtId="0" fontId="29" fillId="0" borderId="48" xfId="0" applyFont="1" applyBorder="1" applyAlignment="1">
      <alignment vertical="center" wrapText="1"/>
    </xf>
    <xf numFmtId="0" fontId="44" fillId="27" borderId="48" xfId="0" applyFont="1" applyFill="1" applyBorder="1" applyAlignment="1">
      <alignment horizontal="right" vertical="center" indent="1"/>
    </xf>
    <xf numFmtId="0" fontId="29" fillId="0" borderId="48" xfId="0" applyFont="1" applyBorder="1" applyAlignment="1">
      <alignment horizontal="right" vertical="center" indent="1"/>
    </xf>
    <xf numFmtId="0" fontId="29" fillId="0" borderId="42" xfId="0" applyFont="1" applyBorder="1" applyAlignment="1">
      <alignment horizontal="right" vertical="center" indent="1"/>
    </xf>
    <xf numFmtId="0" fontId="90" fillId="44" borderId="83" xfId="73" applyFont="1" applyFill="1" applyBorder="1" applyAlignment="1" applyProtection="1">
      <alignment horizontal="left" vertical="center" wrapText="1"/>
    </xf>
    <xf numFmtId="0" fontId="90" fillId="44" borderId="23" xfId="73" applyFont="1" applyFill="1" applyBorder="1" applyAlignment="1" applyProtection="1">
      <alignment horizontal="left" vertical="center" wrapText="1"/>
    </xf>
    <xf numFmtId="0" fontId="90" fillId="44" borderId="66" xfId="73" applyFont="1" applyFill="1" applyBorder="1" applyAlignment="1" applyProtection="1">
      <alignment horizontal="left" vertical="center" wrapText="1"/>
    </xf>
    <xf numFmtId="0" fontId="71" fillId="44" borderId="54" xfId="73" applyFont="1" applyFill="1" applyBorder="1" applyAlignment="1" applyProtection="1">
      <alignment horizontal="left" vertical="center" wrapText="1"/>
    </xf>
    <xf numFmtId="0" fontId="71" fillId="44" borderId="18" xfId="73" applyFont="1" applyFill="1" applyBorder="1" applyAlignment="1" applyProtection="1">
      <alignment horizontal="left" vertical="center" wrapText="1"/>
    </xf>
    <xf numFmtId="0" fontId="71" fillId="44" borderId="44" xfId="73" applyFont="1" applyFill="1" applyBorder="1" applyAlignment="1" applyProtection="1">
      <alignment horizontal="left" vertical="center" wrapText="1"/>
    </xf>
    <xf numFmtId="0" fontId="34" fillId="0" borderId="0" xfId="0" applyFont="1" applyFill="1" applyBorder="1" applyAlignment="1" applyProtection="1">
      <alignment horizontal="center" vertical="center"/>
    </xf>
    <xf numFmtId="0" fontId="29" fillId="0" borderId="0" xfId="0" applyFont="1" applyBorder="1" applyAlignment="1" applyProtection="1">
      <alignment horizontal="center"/>
    </xf>
    <xf numFmtId="0" fontId="44" fillId="44" borderId="76" xfId="73" applyFont="1" applyFill="1" applyBorder="1" applyAlignment="1" applyProtection="1">
      <alignment horizontal="center" vertical="center" wrapText="1"/>
    </xf>
    <xf numFmtId="0" fontId="44" fillId="44" borderId="36" xfId="0" applyFont="1" applyFill="1" applyBorder="1" applyAlignment="1" applyProtection="1">
      <alignment horizontal="center" vertical="center"/>
    </xf>
    <xf numFmtId="0" fontId="44" fillId="44" borderId="78" xfId="0" applyFont="1" applyFill="1" applyBorder="1" applyAlignment="1" applyProtection="1">
      <alignment horizontal="center" vertical="center"/>
    </xf>
    <xf numFmtId="0" fontId="29" fillId="29" borderId="30" xfId="0" applyFont="1" applyFill="1" applyBorder="1" applyAlignment="1" applyProtection="1">
      <alignment horizontal="left" vertical="center" wrapText="1"/>
      <protection locked="0"/>
    </xf>
    <xf numFmtId="0" fontId="29" fillId="29" borderId="31" xfId="0" applyFont="1" applyFill="1" applyBorder="1" applyAlignment="1" applyProtection="1">
      <alignment horizontal="left" vertical="center"/>
      <protection locked="0"/>
    </xf>
    <xf numFmtId="0" fontId="29" fillId="0" borderId="45" xfId="0" applyFont="1" applyBorder="1" applyAlignment="1" applyProtection="1">
      <alignment horizontal="right" vertical="center" indent="1"/>
    </xf>
    <xf numFmtId="0" fontId="29" fillId="0" borderId="0" xfId="0" applyFont="1" applyBorder="1" applyAlignment="1" applyProtection="1">
      <alignment horizontal="right" vertical="center" indent="1"/>
    </xf>
    <xf numFmtId="0" fontId="29" fillId="0" borderId="47" xfId="0" applyFont="1" applyBorder="1" applyAlignment="1" applyProtection="1">
      <alignment horizontal="right" vertical="center" indent="1"/>
    </xf>
    <xf numFmtId="0" fontId="45" fillId="0" borderId="83" xfId="73" applyFont="1" applyBorder="1" applyAlignment="1" applyProtection="1">
      <alignment horizontal="right" vertical="center" indent="1"/>
    </xf>
    <xf numFmtId="0" fontId="45" fillId="0" borderId="23" xfId="73" applyFont="1" applyBorder="1" applyAlignment="1" applyProtection="1">
      <alignment horizontal="right" vertical="center" indent="1"/>
    </xf>
    <xf numFmtId="0" fontId="45" fillId="0" borderId="73" xfId="73" applyFont="1" applyBorder="1" applyAlignment="1" applyProtection="1">
      <alignment horizontal="right" vertical="center" indent="1"/>
    </xf>
    <xf numFmtId="0" fontId="47" fillId="44" borderId="35" xfId="0" applyFont="1" applyFill="1" applyBorder="1" applyAlignment="1" applyProtection="1">
      <alignment horizontal="left" vertical="center" wrapText="1"/>
    </xf>
    <xf numFmtId="0" fontId="47" fillId="44" borderId="24" xfId="0" applyFont="1" applyFill="1" applyBorder="1" applyAlignment="1" applyProtection="1">
      <alignment horizontal="left" vertical="center" wrapText="1"/>
    </xf>
    <xf numFmtId="0" fontId="47" fillId="44" borderId="39" xfId="0" applyFont="1" applyFill="1" applyBorder="1" applyAlignment="1" applyProtection="1">
      <alignment horizontal="left" vertical="center" wrapText="1"/>
    </xf>
    <xf numFmtId="0" fontId="44" fillId="27" borderId="48" xfId="0" applyFont="1" applyFill="1" applyBorder="1" applyAlignment="1" applyProtection="1">
      <alignment horizontal="right" vertical="center" indent="1"/>
    </xf>
    <xf numFmtId="0" fontId="29" fillId="0" borderId="48" xfId="0" applyFont="1" applyBorder="1" applyAlignment="1" applyProtection="1">
      <alignment horizontal="right" vertical="center" indent="1"/>
    </xf>
    <xf numFmtId="0" fontId="29" fillId="0" borderId="42" xfId="0" applyFont="1" applyBorder="1" applyAlignment="1" applyProtection="1">
      <alignment horizontal="right" vertical="center" indent="1"/>
    </xf>
    <xf numFmtId="0" fontId="44" fillId="27" borderId="62" xfId="0" applyFont="1" applyFill="1" applyBorder="1" applyAlignment="1" applyProtection="1">
      <alignment horizontal="left" vertical="center"/>
    </xf>
    <xf numFmtId="0" fontId="29" fillId="0" borderId="48" xfId="0" applyFont="1" applyBorder="1" applyAlignment="1" applyProtection="1">
      <alignment horizontal="left" vertical="center"/>
    </xf>
    <xf numFmtId="0" fontId="31" fillId="29" borderId="25" xfId="0" applyNumberFormat="1" applyFont="1" applyFill="1" applyBorder="1" applyAlignment="1" applyProtection="1">
      <alignment horizontal="center" vertical="center"/>
      <protection locked="0"/>
    </xf>
    <xf numFmtId="0" fontId="31" fillId="29" borderId="25" xfId="0" applyFont="1" applyFill="1" applyBorder="1" applyAlignment="1" applyProtection="1">
      <alignment horizontal="center" vertical="center"/>
      <protection locked="0"/>
    </xf>
    <xf numFmtId="164" fontId="45" fillId="0" borderId="0" xfId="73" applyNumberFormat="1" applyFont="1" applyBorder="1" applyAlignment="1" applyProtection="1">
      <alignment horizontal="center" vertical="center" wrapText="1"/>
    </xf>
    <xf numFmtId="0" fontId="4" fillId="0" borderId="0" xfId="73" applyFill="1" applyBorder="1" applyAlignment="1" applyProtection="1">
      <alignment horizontal="center" vertical="center"/>
    </xf>
    <xf numFmtId="164" fontId="31" fillId="0" borderId="0" xfId="0" applyNumberFormat="1" applyFont="1" applyBorder="1" applyAlignment="1" applyProtection="1">
      <alignment horizontal="center" wrapText="1"/>
    </xf>
    <xf numFmtId="0" fontId="44" fillId="27" borderId="42" xfId="0" applyFont="1" applyFill="1" applyBorder="1" applyAlignment="1" applyProtection="1">
      <alignment horizontal="right" vertical="center" indent="1"/>
    </xf>
    <xf numFmtId="0" fontId="44" fillId="27" borderId="62" xfId="0" applyFont="1" applyFill="1" applyBorder="1" applyAlignment="1" applyProtection="1">
      <alignment horizontal="left" vertical="center" wrapText="1"/>
    </xf>
    <xf numFmtId="0" fontId="29" fillId="0" borderId="48" xfId="0" applyFont="1" applyBorder="1" applyAlignment="1" applyProtection="1"/>
    <xf numFmtId="0" fontId="31" fillId="0" borderId="83" xfId="0" applyFont="1" applyBorder="1" applyAlignment="1" applyProtection="1">
      <alignment horizontal="right" vertical="center" wrapText="1" indent="1"/>
    </xf>
    <xf numFmtId="0" fontId="31" fillId="0" borderId="23" xfId="0" applyFont="1" applyBorder="1" applyAlignment="1" applyProtection="1">
      <alignment horizontal="right" vertical="center" wrapText="1" indent="1"/>
    </xf>
    <xf numFmtId="0" fontId="29" fillId="0" borderId="45" xfId="0" applyFont="1" applyFill="1" applyBorder="1" applyAlignment="1" applyProtection="1">
      <alignment horizontal="right" vertical="center" indent="1"/>
    </xf>
    <xf numFmtId="0" fontId="77" fillId="44" borderId="52" xfId="0" applyFont="1" applyFill="1" applyBorder="1" applyAlignment="1" applyProtection="1">
      <alignment horizontal="left" vertical="center" wrapText="1"/>
    </xf>
    <xf numFmtId="0" fontId="77" fillId="44" borderId="24" xfId="0" applyFont="1" applyFill="1" applyBorder="1" applyAlignment="1" applyProtection="1">
      <alignment horizontal="left" vertical="center" wrapText="1"/>
    </xf>
    <xf numFmtId="0" fontId="77" fillId="44" borderId="39" xfId="0" applyFont="1" applyFill="1" applyBorder="1" applyAlignment="1" applyProtection="1">
      <alignment horizontal="left" vertical="center" wrapText="1"/>
    </xf>
    <xf numFmtId="0" fontId="29" fillId="0" borderId="29" xfId="0" applyFont="1" applyBorder="1" applyAlignment="1" applyProtection="1">
      <alignment horizontal="left" vertical="center" wrapText="1"/>
      <protection locked="0"/>
    </xf>
    <xf numFmtId="0" fontId="29" fillId="0" borderId="50"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37" fillId="29" borderId="10" xfId="0" applyFont="1" applyFill="1" applyBorder="1" applyAlignment="1" applyProtection="1">
      <alignment horizontal="center" vertical="center" wrapText="1"/>
    </xf>
    <xf numFmtId="0" fontId="29" fillId="29" borderId="23" xfId="0" applyFont="1" applyFill="1" applyBorder="1" applyAlignment="1">
      <alignment horizontal="center"/>
    </xf>
    <xf numFmtId="0" fontId="29" fillId="29" borderId="66" xfId="0" applyFont="1" applyFill="1" applyBorder="1" applyAlignment="1">
      <alignment horizontal="center"/>
    </xf>
    <xf numFmtId="0" fontId="29" fillId="29" borderId="11" xfId="0" applyFont="1" applyFill="1" applyBorder="1" applyAlignment="1">
      <alignment horizontal="center"/>
    </xf>
    <xf numFmtId="0" fontId="29" fillId="29" borderId="0" xfId="0" applyFont="1" applyFill="1" applyBorder="1" applyAlignment="1">
      <alignment horizontal="center"/>
    </xf>
    <xf numFmtId="0" fontId="29" fillId="29" borderId="37" xfId="0" applyFont="1" applyFill="1" applyBorder="1" applyAlignment="1">
      <alignment horizontal="center"/>
    </xf>
    <xf numFmtId="0" fontId="29" fillId="29" borderId="29" xfId="0" applyFont="1" applyFill="1" applyBorder="1" applyAlignment="1">
      <alignment horizontal="center"/>
    </xf>
    <xf numFmtId="0" fontId="29" fillId="29" borderId="50" xfId="0" applyFont="1" applyFill="1" applyBorder="1" applyAlignment="1">
      <alignment horizontal="center"/>
    </xf>
    <xf numFmtId="0" fontId="29" fillId="29" borderId="75" xfId="0" applyFont="1" applyFill="1" applyBorder="1" applyAlignment="1">
      <alignment horizontal="center"/>
    </xf>
    <xf numFmtId="0" fontId="71" fillId="44" borderId="10" xfId="0" applyFont="1" applyFill="1" applyBorder="1" applyAlignment="1" applyProtection="1">
      <alignment horizontal="center" wrapText="1"/>
    </xf>
    <xf numFmtId="0" fontId="71" fillId="44" borderId="23" xfId="0" applyFont="1" applyFill="1" applyBorder="1" applyAlignment="1" applyProtection="1">
      <alignment horizontal="center" wrapText="1"/>
    </xf>
    <xf numFmtId="0" fontId="71" fillId="44" borderId="66" xfId="0" applyFont="1" applyFill="1" applyBorder="1" applyAlignment="1" applyProtection="1">
      <alignment horizontal="center" wrapText="1"/>
    </xf>
    <xf numFmtId="164" fontId="31" fillId="0" borderId="0" xfId="0" applyNumberFormat="1" applyFont="1" applyBorder="1" applyAlignment="1" applyProtection="1">
      <alignment horizontal="left" vertical="center" wrapText="1"/>
    </xf>
    <xf numFmtId="0" fontId="31" fillId="0" borderId="0" xfId="0" applyFont="1" applyAlignment="1">
      <alignment horizontal="left" vertical="center" wrapText="1"/>
    </xf>
    <xf numFmtId="0" fontId="66" fillId="0" borderId="23" xfId="0" applyFont="1" applyFill="1" applyBorder="1" applyAlignment="1">
      <alignment horizontal="center" vertical="center" wrapText="1"/>
    </xf>
    <xf numFmtId="0" fontId="66" fillId="0" borderId="66" xfId="0" applyFont="1" applyFill="1" applyBorder="1" applyAlignment="1">
      <alignment horizontal="center" vertical="center" wrapText="1"/>
    </xf>
    <xf numFmtId="0" fontId="66" fillId="0" borderId="50" xfId="0" applyFont="1" applyFill="1" applyBorder="1" applyAlignment="1">
      <alignment horizontal="center" vertical="center" wrapText="1"/>
    </xf>
    <xf numFmtId="0" fontId="66" fillId="0" borderId="75" xfId="0" applyFont="1" applyFill="1" applyBorder="1" applyAlignment="1">
      <alignment horizontal="center" vertical="center" wrapText="1"/>
    </xf>
    <xf numFmtId="0" fontId="31" fillId="0" borderId="18" xfId="0" applyFont="1" applyBorder="1" applyAlignment="1" applyProtection="1">
      <alignment horizontal="left" vertical="center"/>
    </xf>
    <xf numFmtId="0" fontId="54" fillId="27" borderId="48" xfId="0" applyFont="1" applyFill="1" applyBorder="1" applyAlignment="1" applyProtection="1">
      <alignment horizontal="right" vertical="center" wrapText="1" indent="1"/>
    </xf>
    <xf numFmtId="0" fontId="55" fillId="27" borderId="48" xfId="0" applyFont="1" applyFill="1" applyBorder="1" applyAlignment="1" applyProtection="1">
      <alignment horizontal="right" vertical="center" wrapText="1" indent="1"/>
    </xf>
    <xf numFmtId="0" fontId="55" fillId="27" borderId="42" xfId="0" applyFont="1" applyFill="1" applyBorder="1" applyAlignment="1" applyProtection="1">
      <alignment horizontal="right" vertical="center" wrapText="1" indent="1"/>
    </xf>
    <xf numFmtId="164" fontId="45" fillId="29" borderId="83" xfId="73" applyNumberFormat="1" applyFont="1" applyFill="1" applyBorder="1" applyAlignment="1" applyProtection="1">
      <alignment horizontal="center" vertical="center" wrapText="1"/>
    </xf>
    <xf numFmtId="0" fontId="45" fillId="29" borderId="53" xfId="73" applyFont="1" applyFill="1" applyBorder="1" applyAlignment="1" applyProtection="1">
      <alignment wrapText="1"/>
    </xf>
    <xf numFmtId="0" fontId="61" fillId="44" borderId="35" xfId="0" applyFont="1" applyFill="1" applyBorder="1" applyAlignment="1" applyProtection="1">
      <alignment horizontal="left" vertical="center" wrapText="1" indent="2"/>
    </xf>
    <xf numFmtId="0" fontId="32" fillId="44" borderId="24" xfId="0" applyFont="1" applyFill="1" applyBorder="1" applyAlignment="1">
      <alignment horizontal="left" wrapText="1" indent="2"/>
    </xf>
    <xf numFmtId="0" fontId="32" fillId="44" borderId="39" xfId="0" applyFont="1" applyFill="1" applyBorder="1" applyAlignment="1">
      <alignment horizontal="left" wrapText="1" indent="2"/>
    </xf>
    <xf numFmtId="0" fontId="29" fillId="0" borderId="0" xfId="0" applyFont="1" applyAlignment="1" applyProtection="1">
      <alignment horizontal="center" vertical="center" wrapText="1"/>
    </xf>
    <xf numFmtId="0" fontId="63" fillId="26" borderId="11" xfId="0" applyNumberFormat="1" applyFont="1" applyFill="1" applyBorder="1" applyAlignment="1" applyProtection="1">
      <alignment horizontal="left" vertical="center" wrapText="1"/>
    </xf>
    <xf numFmtId="0" fontId="63" fillId="26" borderId="0" xfId="0" applyNumberFormat="1" applyFont="1" applyFill="1" applyBorder="1" applyAlignment="1" applyProtection="1">
      <alignment horizontal="left" vertical="center" wrapText="1"/>
    </xf>
    <xf numFmtId="0" fontId="44" fillId="27" borderId="62" xfId="0" applyFont="1" applyFill="1" applyBorder="1" applyAlignment="1" applyProtection="1">
      <alignment vertical="center"/>
    </xf>
    <xf numFmtId="0" fontId="29" fillId="0" borderId="48" xfId="0" applyFont="1" applyBorder="1" applyAlignment="1">
      <alignment vertical="center"/>
    </xf>
    <xf numFmtId="0" fontId="29" fillId="0" borderId="48" xfId="0" applyFont="1" applyBorder="1" applyAlignment="1"/>
    <xf numFmtId="0" fontId="56" fillId="24" borderId="10" xfId="0" applyFont="1" applyFill="1" applyBorder="1" applyAlignment="1" applyProtection="1">
      <alignment horizontal="center" vertical="center" wrapText="1"/>
    </xf>
    <xf numFmtId="0" fontId="29" fillId="24" borderId="23" xfId="0" applyFont="1" applyFill="1" applyBorder="1" applyAlignment="1">
      <alignment horizontal="center"/>
    </xf>
    <xf numFmtId="0" fontId="29" fillId="24" borderId="73" xfId="0" applyFont="1" applyFill="1" applyBorder="1" applyAlignment="1">
      <alignment horizontal="center"/>
    </xf>
    <xf numFmtId="0" fontId="29" fillId="24" borderId="29" xfId="0" applyFont="1" applyFill="1" applyBorder="1" applyAlignment="1">
      <alignment horizontal="center"/>
    </xf>
    <xf numFmtId="0" fontId="29" fillId="24" borderId="50" xfId="0" applyFont="1" applyFill="1" applyBorder="1" applyAlignment="1">
      <alignment horizontal="center"/>
    </xf>
    <xf numFmtId="0" fontId="29" fillId="24" borderId="26" xfId="0" applyFont="1" applyFill="1" applyBorder="1" applyAlignment="1">
      <alignment horizontal="center"/>
    </xf>
    <xf numFmtId="0" fontId="63" fillId="26" borderId="10" xfId="0" applyNumberFormat="1" applyFont="1" applyFill="1" applyBorder="1" applyAlignment="1" applyProtection="1">
      <alignment horizontal="left" vertical="center" wrapText="1"/>
    </xf>
    <xf numFmtId="0" fontId="63" fillId="26" borderId="23" xfId="0" applyNumberFormat="1" applyFont="1" applyFill="1" applyBorder="1" applyAlignment="1" applyProtection="1">
      <alignment horizontal="left" vertical="center" wrapText="1"/>
    </xf>
    <xf numFmtId="0" fontId="64" fillId="51" borderId="50" xfId="0" applyFont="1" applyFill="1" applyBorder="1" applyAlignment="1" applyProtection="1">
      <alignment horizontal="left" vertical="center" wrapText="1"/>
    </xf>
    <xf numFmtId="0" fontId="64" fillId="51" borderId="26" xfId="0" applyFont="1" applyFill="1" applyBorder="1" applyAlignment="1" applyProtection="1">
      <alignment horizontal="left" vertical="center" wrapText="1"/>
    </xf>
    <xf numFmtId="0" fontId="31" fillId="29" borderId="35" xfId="0" applyFont="1" applyFill="1" applyBorder="1" applyAlignment="1" applyProtection="1">
      <alignment horizontal="right" vertical="center" wrapText="1"/>
    </xf>
    <xf numFmtId="0" fontId="31" fillId="29" borderId="24" xfId="0" applyFont="1" applyFill="1" applyBorder="1" applyAlignment="1" applyProtection="1">
      <alignment horizontal="right" vertical="center" wrapText="1"/>
    </xf>
    <xf numFmtId="0" fontId="44" fillId="27" borderId="48" xfId="0" applyFont="1" applyFill="1" applyBorder="1" applyAlignment="1" applyProtection="1">
      <alignment horizontal="left" vertical="center"/>
    </xf>
    <xf numFmtId="165" fontId="93" fillId="47" borderId="40" xfId="0" applyNumberFormat="1" applyFont="1" applyFill="1" applyBorder="1" applyAlignment="1" applyProtection="1">
      <alignment horizontal="center" vertical="center"/>
    </xf>
    <xf numFmtId="165" fontId="93" fillId="47" borderId="32" xfId="0" applyNumberFormat="1" applyFont="1" applyFill="1" applyBorder="1" applyAlignment="1" applyProtection="1">
      <alignment horizontal="center" vertical="center"/>
    </xf>
    <xf numFmtId="165" fontId="93" fillId="47" borderId="41" xfId="0" applyNumberFormat="1" applyFont="1" applyFill="1" applyBorder="1" applyAlignment="1" applyProtection="1">
      <alignment horizontal="center" vertical="center"/>
    </xf>
    <xf numFmtId="0" fontId="46" fillId="44" borderId="52" xfId="0" applyFont="1" applyFill="1" applyBorder="1" applyAlignment="1" applyProtection="1">
      <alignment horizontal="left" vertical="center" wrapText="1"/>
    </xf>
    <xf numFmtId="0" fontId="46" fillId="44" borderId="24" xfId="0" applyFont="1" applyFill="1" applyBorder="1" applyAlignment="1" applyProtection="1">
      <alignment horizontal="left" vertical="center" wrapText="1"/>
    </xf>
    <xf numFmtId="0" fontId="45" fillId="44" borderId="24" xfId="73" applyFont="1" applyFill="1" applyBorder="1" applyAlignment="1" applyProtection="1">
      <alignment horizontal="center" vertical="center" wrapText="1"/>
    </xf>
    <xf numFmtId="0" fontId="45" fillId="44" borderId="39" xfId="73" applyFont="1" applyFill="1" applyBorder="1" applyAlignment="1" applyProtection="1">
      <alignment horizontal="center" vertical="center" wrapText="1"/>
    </xf>
    <xf numFmtId="0" fontId="45" fillId="0" borderId="35" xfId="73" applyFont="1" applyFill="1" applyBorder="1" applyAlignment="1" applyProtection="1">
      <alignment horizontal="center" vertical="center" wrapText="1"/>
    </xf>
    <xf numFmtId="0" fontId="45" fillId="0" borderId="24" xfId="73" applyFont="1" applyFill="1" applyBorder="1" applyAlignment="1" applyProtection="1">
      <alignment horizontal="center" vertical="center" wrapText="1"/>
    </xf>
    <xf numFmtId="0" fontId="45" fillId="0" borderId="39" xfId="73" applyFont="1" applyFill="1" applyBorder="1" applyAlignment="1" applyProtection="1">
      <alignment horizontal="center" vertical="center" wrapText="1"/>
    </xf>
    <xf numFmtId="0" fontId="91" fillId="0" borderId="29" xfId="0" applyFont="1" applyBorder="1" applyAlignment="1" applyProtection="1">
      <alignment horizontal="left" vertical="center" wrapText="1" indent="2"/>
    </xf>
    <xf numFmtId="0" fontId="71" fillId="0" borderId="50" xfId="0" applyFont="1" applyBorder="1" applyAlignment="1">
      <alignment horizontal="left" wrapText="1" indent="2"/>
    </xf>
    <xf numFmtId="0" fontId="71" fillId="0" borderId="75" xfId="0" applyFont="1" applyBorder="1" applyAlignment="1">
      <alignment horizontal="left" wrapText="1" indent="2"/>
    </xf>
    <xf numFmtId="0" fontId="44" fillId="27" borderId="48" xfId="0" applyFont="1" applyFill="1" applyBorder="1" applyAlignment="1" applyProtection="1">
      <alignment horizontal="right" vertical="center" wrapText="1" indent="1"/>
    </xf>
    <xf numFmtId="0" fontId="29" fillId="27" borderId="48" xfId="0" applyFont="1" applyFill="1" applyBorder="1" applyAlignment="1" applyProtection="1">
      <alignment horizontal="right" vertical="center" indent="1"/>
    </xf>
    <xf numFmtId="0" fontId="29" fillId="27" borderId="42" xfId="0" applyFont="1" applyFill="1" applyBorder="1" applyAlignment="1" applyProtection="1">
      <alignment horizontal="right" vertical="center" indent="1"/>
    </xf>
    <xf numFmtId="0" fontId="56" fillId="24" borderId="11" xfId="0" applyFont="1" applyFill="1" applyBorder="1" applyAlignment="1" applyProtection="1">
      <alignment horizontal="center" vertical="center" wrapText="1"/>
    </xf>
    <xf numFmtId="0" fontId="29" fillId="24" borderId="0" xfId="0" applyFont="1" applyFill="1" applyBorder="1" applyAlignment="1">
      <alignment horizontal="center" wrapText="1"/>
    </xf>
    <xf numFmtId="0" fontId="29" fillId="24" borderId="47" xfId="0" applyFont="1" applyFill="1" applyBorder="1" applyAlignment="1">
      <alignment horizontal="center" wrapText="1"/>
    </xf>
    <xf numFmtId="0" fontId="29" fillId="24" borderId="29" xfId="0" applyFont="1" applyFill="1" applyBorder="1" applyAlignment="1">
      <alignment horizontal="center" wrapText="1"/>
    </xf>
    <xf numFmtId="0" fontId="29" fillId="24" borderId="50" xfId="0" applyFont="1" applyFill="1" applyBorder="1" applyAlignment="1">
      <alignment horizontal="center" wrapText="1"/>
    </xf>
    <xf numFmtId="0" fontId="29" fillId="24" borderId="26" xfId="0" applyFont="1" applyFill="1" applyBorder="1" applyAlignment="1">
      <alignment horizontal="center" wrapText="1"/>
    </xf>
    <xf numFmtId="0" fontId="35" fillId="0" borderId="23" xfId="0" applyFont="1" applyFill="1" applyBorder="1" applyAlignment="1" applyProtection="1">
      <alignment horizontal="center" vertical="center"/>
    </xf>
    <xf numFmtId="0" fontId="35" fillId="0" borderId="66" xfId="0" applyFont="1" applyFill="1" applyBorder="1" applyAlignment="1" applyProtection="1">
      <alignment horizontal="center" vertical="center"/>
    </xf>
    <xf numFmtId="0" fontId="32" fillId="26" borderId="23" xfId="0" applyNumberFormat="1" applyFont="1" applyFill="1" applyBorder="1" applyAlignment="1" applyProtection="1">
      <alignment horizontal="center" vertical="center" wrapText="1"/>
    </xf>
    <xf numFmtId="0" fontId="32" fillId="26" borderId="66" xfId="0" applyNumberFormat="1" applyFont="1" applyFill="1" applyBorder="1" applyAlignment="1" applyProtection="1">
      <alignment horizontal="center" vertical="center" wrapText="1"/>
    </xf>
    <xf numFmtId="0" fontId="32" fillId="26" borderId="0" xfId="0" applyNumberFormat="1" applyFont="1" applyFill="1" applyBorder="1" applyAlignment="1" applyProtection="1">
      <alignment horizontal="center" vertical="center" wrapText="1"/>
    </xf>
    <xf numFmtId="0" fontId="32" fillId="26" borderId="37" xfId="0" applyNumberFormat="1" applyFont="1" applyFill="1" applyBorder="1" applyAlignment="1" applyProtection="1">
      <alignment horizontal="center" vertical="center" wrapText="1"/>
    </xf>
    <xf numFmtId="0" fontId="41" fillId="0" borderId="0" xfId="73" applyFont="1" applyAlignment="1" applyProtection="1">
      <alignment horizontal="center" vertical="center" wrapText="1"/>
    </xf>
    <xf numFmtId="0" fontId="31" fillId="0" borderId="0" xfId="0" applyFont="1" applyAlignment="1" applyProtection="1">
      <alignment horizontal="center" vertical="center" wrapText="1"/>
    </xf>
    <xf numFmtId="0" fontId="33" fillId="26" borderId="11" xfId="0" applyFont="1" applyFill="1" applyBorder="1" applyAlignment="1" applyProtection="1">
      <alignment horizontal="center" vertical="center" wrapText="1"/>
    </xf>
    <xf numFmtId="0" fontId="33" fillId="26" borderId="0" xfId="0" applyFont="1" applyFill="1" applyBorder="1" applyAlignment="1" applyProtection="1">
      <alignment horizontal="center" vertical="center" wrapText="1"/>
    </xf>
    <xf numFmtId="0" fontId="33" fillId="26" borderId="37" xfId="0" applyFont="1" applyFill="1" applyBorder="1" applyAlignment="1" applyProtection="1">
      <alignment horizontal="center" vertical="center" wrapText="1"/>
    </xf>
    <xf numFmtId="0" fontId="33" fillId="26" borderId="29" xfId="0" applyFont="1" applyFill="1" applyBorder="1" applyAlignment="1" applyProtection="1">
      <alignment horizontal="center" vertical="center" wrapText="1"/>
    </xf>
    <xf numFmtId="0" fontId="33" fillId="26" borderId="50" xfId="0" applyFont="1" applyFill="1" applyBorder="1" applyAlignment="1" applyProtection="1">
      <alignment horizontal="center" vertical="center" wrapText="1"/>
    </xf>
    <xf numFmtId="0" fontId="33" fillId="26" borderId="75" xfId="0" applyFont="1" applyFill="1" applyBorder="1" applyAlignment="1" applyProtection="1">
      <alignment horizontal="center" vertical="center" wrapText="1"/>
    </xf>
    <xf numFmtId="0" fontId="29" fillId="52" borderId="24" xfId="0" applyFont="1" applyFill="1" applyBorder="1" applyAlignment="1">
      <alignment horizontal="left" vertical="center" wrapText="1"/>
    </xf>
    <xf numFmtId="0" fontId="29" fillId="52" borderId="39" xfId="0" applyFont="1" applyFill="1" applyBorder="1" applyAlignment="1">
      <alignment horizontal="left" vertical="center" wrapText="1"/>
    </xf>
    <xf numFmtId="3" fontId="29" fillId="52" borderId="35" xfId="0" applyNumberFormat="1" applyFont="1" applyFill="1" applyBorder="1" applyAlignment="1" applyProtection="1">
      <alignment horizontal="left" vertical="center" wrapText="1" shrinkToFit="1"/>
    </xf>
    <xf numFmtId="3" fontId="29" fillId="52" borderId="24" xfId="0" applyNumberFormat="1" applyFont="1" applyFill="1" applyBorder="1" applyAlignment="1" applyProtection="1">
      <alignment horizontal="left" vertical="center" wrapText="1" shrinkToFit="1"/>
    </xf>
    <xf numFmtId="0" fontId="29" fillId="0" borderId="0" xfId="0" applyFont="1" applyAlignment="1" applyProtection="1">
      <alignment vertical="center"/>
    </xf>
    <xf numFmtId="0" fontId="32" fillId="0" borderId="0" xfId="0" applyNumberFormat="1" applyFont="1" applyFill="1" applyBorder="1" applyAlignment="1" applyProtection="1">
      <alignment horizontal="right" vertical="center" wrapText="1"/>
    </xf>
    <xf numFmtId="0" fontId="32" fillId="0" borderId="0" xfId="0" applyFont="1" applyBorder="1" applyAlignment="1"/>
    <xf numFmtId="0" fontId="31" fillId="27" borderId="12" xfId="0" applyFont="1" applyFill="1" applyBorder="1" applyAlignment="1">
      <alignment horizontal="center" vertical="center" wrapText="1"/>
    </xf>
    <xf numFmtId="0" fontId="31" fillId="27" borderId="25" xfId="0" applyFont="1" applyFill="1" applyBorder="1" applyAlignment="1">
      <alignment horizontal="center" vertical="center" wrapText="1"/>
    </xf>
    <xf numFmtId="164" fontId="29" fillId="29" borderId="45" xfId="73" applyNumberFormat="1" applyFont="1" applyFill="1" applyBorder="1" applyAlignment="1" applyProtection="1">
      <alignment horizontal="center" vertical="center" wrapText="1"/>
    </xf>
    <xf numFmtId="0" fontId="29" fillId="29" borderId="53" xfId="0" applyFont="1" applyFill="1" applyBorder="1" applyAlignment="1">
      <alignment wrapText="1"/>
    </xf>
    <xf numFmtId="3" fontId="41" fillId="0" borderId="0" xfId="73" applyNumberFormat="1" applyFont="1" applyFill="1" applyBorder="1" applyAlignment="1" applyProtection="1">
      <alignment horizontal="center" vertical="center"/>
    </xf>
    <xf numFmtId="0" fontId="45" fillId="27" borderId="48" xfId="73" applyFont="1" applyFill="1" applyBorder="1" applyAlignment="1" applyProtection="1">
      <alignment horizontal="center" vertical="center" wrapText="1"/>
    </xf>
    <xf numFmtId="0" fontId="45" fillId="0" borderId="48" xfId="73" applyFont="1" applyBorder="1" applyAlignment="1" applyProtection="1">
      <alignment horizontal="center" vertical="center" wrapText="1"/>
    </xf>
    <xf numFmtId="0" fontId="31" fillId="27" borderId="27" xfId="0" applyFont="1" applyFill="1" applyBorder="1" applyAlignment="1">
      <alignment horizontal="center" vertical="center" wrapText="1"/>
    </xf>
    <xf numFmtId="0" fontId="29" fillId="0" borderId="12" xfId="0" applyFont="1" applyBorder="1" applyAlignment="1">
      <alignment horizontal="center" vertical="center" wrapText="1"/>
    </xf>
    <xf numFmtId="0" fontId="31" fillId="27" borderId="49" xfId="0" applyFont="1" applyFill="1" applyBorder="1" applyAlignment="1">
      <alignment horizontal="center" vertical="center" wrapText="1"/>
    </xf>
    <xf numFmtId="0" fontId="31" fillId="27" borderId="17" xfId="0" applyFont="1" applyFill="1" applyBorder="1" applyAlignment="1">
      <alignment horizontal="center" vertical="center" wrapText="1"/>
    </xf>
    <xf numFmtId="3" fontId="32" fillId="29" borderId="34" xfId="0" applyNumberFormat="1" applyFont="1" applyFill="1" applyBorder="1" applyAlignment="1" applyProtection="1">
      <alignment horizontal="right" vertical="center" wrapText="1"/>
    </xf>
    <xf numFmtId="0" fontId="29" fillId="0" borderId="34" xfId="0" applyFont="1" applyBorder="1" applyAlignment="1">
      <alignment horizontal="right" vertical="center"/>
    </xf>
    <xf numFmtId="164" fontId="46" fillId="44" borderId="53" xfId="0" applyNumberFormat="1" applyFont="1" applyFill="1" applyBorder="1" applyAlignment="1" applyProtection="1">
      <alignment horizontal="left" vertical="center" wrapText="1"/>
    </xf>
    <xf numFmtId="164" fontId="46" fillId="44" borderId="50" xfId="0" applyNumberFormat="1" applyFont="1" applyFill="1" applyBorder="1" applyAlignment="1" applyProtection="1">
      <alignment horizontal="left" vertical="center" wrapText="1"/>
    </xf>
    <xf numFmtId="164" fontId="46" fillId="44" borderId="75" xfId="0" applyNumberFormat="1" applyFont="1" applyFill="1" applyBorder="1" applyAlignment="1" applyProtection="1">
      <alignment horizontal="left" vertical="center" wrapText="1"/>
    </xf>
    <xf numFmtId="164" fontId="46" fillId="44" borderId="62" xfId="0" applyNumberFormat="1" applyFont="1" applyFill="1" applyBorder="1" applyAlignment="1" applyProtection="1">
      <alignment horizontal="left" vertical="center" wrapText="1"/>
    </xf>
    <xf numFmtId="164" fontId="46" fillId="44" borderId="48" xfId="0" applyNumberFormat="1" applyFont="1" applyFill="1" applyBorder="1" applyAlignment="1" applyProtection="1">
      <alignment horizontal="left" vertical="center"/>
    </xf>
    <xf numFmtId="164" fontId="46" fillId="44" borderId="42" xfId="0" applyNumberFormat="1" applyFont="1" applyFill="1" applyBorder="1" applyAlignment="1" applyProtection="1">
      <alignment horizontal="left" vertical="center"/>
    </xf>
    <xf numFmtId="0" fontId="31" fillId="0" borderId="0" xfId="0" applyFont="1" applyAlignment="1" applyProtection="1">
      <alignment horizontal="left" vertical="center"/>
    </xf>
    <xf numFmtId="164" fontId="44" fillId="27" borderId="62" xfId="0" applyNumberFormat="1" applyFont="1" applyFill="1" applyBorder="1" applyAlignment="1" applyProtection="1">
      <alignment horizontal="left" vertical="center"/>
    </xf>
    <xf numFmtId="164" fontId="44" fillId="27" borderId="48" xfId="0" applyNumberFormat="1" applyFont="1" applyFill="1" applyBorder="1" applyAlignment="1" applyProtection="1">
      <alignment horizontal="left" vertical="center"/>
    </xf>
    <xf numFmtId="0" fontId="41" fillId="0" borderId="0" xfId="73" applyFont="1" applyBorder="1" applyAlignment="1" applyProtection="1">
      <alignment horizontal="center" vertical="center"/>
    </xf>
    <xf numFmtId="1" fontId="29" fillId="29" borderId="34" xfId="0" applyNumberFormat="1" applyFont="1" applyFill="1" applyBorder="1" applyAlignment="1" applyProtection="1">
      <alignment horizontal="left" vertical="center" wrapText="1" indent="2"/>
    </xf>
    <xf numFmtId="0" fontId="29" fillId="0" borderId="34" xfId="0" applyFont="1" applyBorder="1" applyAlignment="1">
      <alignment horizontal="left" vertical="center" wrapText="1" indent="2"/>
    </xf>
    <xf numFmtId="0" fontId="29" fillId="0" borderId="0" xfId="0" applyFont="1" applyAlignment="1">
      <alignment horizontal="left" vertical="center" wrapText="1" indent="2"/>
    </xf>
    <xf numFmtId="164" fontId="29" fillId="29" borderId="95" xfId="73" applyNumberFormat="1" applyFont="1" applyFill="1" applyBorder="1" applyAlignment="1" applyProtection="1">
      <alignment horizontal="center" vertical="center" wrapText="1"/>
    </xf>
    <xf numFmtId="0" fontId="29" fillId="29" borderId="87" xfId="0" applyFont="1" applyFill="1" applyBorder="1" applyAlignment="1">
      <alignment wrapText="1"/>
    </xf>
    <xf numFmtId="0" fontId="31" fillId="27" borderId="18" xfId="0" applyFont="1" applyFill="1" applyBorder="1" applyAlignment="1">
      <alignment horizontal="center" vertical="center" wrapText="1"/>
    </xf>
    <xf numFmtId="0" fontId="65" fillId="44" borderId="29" xfId="73" applyFont="1" applyFill="1" applyBorder="1" applyAlignment="1" applyProtection="1">
      <alignment horizontal="left" vertical="center" wrapText="1"/>
    </xf>
    <xf numFmtId="0" fontId="65" fillId="44" borderId="50" xfId="73" applyFont="1" applyFill="1" applyBorder="1" applyAlignment="1" applyProtection="1">
      <alignment horizontal="left" vertical="center" wrapText="1"/>
    </xf>
    <xf numFmtId="0" fontId="31" fillId="27" borderId="82" xfId="0" applyFont="1" applyFill="1" applyBorder="1" applyAlignment="1">
      <alignment horizontal="center" vertical="center" wrapText="1"/>
    </xf>
    <xf numFmtId="0" fontId="31" fillId="27" borderId="32" xfId="0" applyFont="1" applyFill="1" applyBorder="1" applyAlignment="1">
      <alignment horizontal="center" vertical="center" wrapText="1"/>
    </xf>
    <xf numFmtId="0" fontId="31" fillId="27" borderId="41" xfId="0" applyFont="1" applyFill="1" applyBorder="1" applyAlignment="1">
      <alignment horizontal="center" vertical="center" wrapText="1"/>
    </xf>
    <xf numFmtId="164" fontId="31" fillId="0" borderId="18" xfId="0" applyNumberFormat="1" applyFont="1" applyBorder="1" applyAlignment="1" applyProtection="1">
      <alignment horizontal="left"/>
    </xf>
    <xf numFmtId="0" fontId="46" fillId="44" borderId="24" xfId="0" applyFont="1" applyFill="1" applyBorder="1" applyAlignment="1">
      <alignment horizontal="left" vertical="center" wrapText="1"/>
    </xf>
    <xf numFmtId="0" fontId="46" fillId="44" borderId="39" xfId="0" applyFont="1" applyFill="1" applyBorder="1" applyAlignment="1">
      <alignment horizontal="left" vertical="center" wrapText="1"/>
    </xf>
    <xf numFmtId="0" fontId="31" fillId="45" borderId="34" xfId="0" applyFont="1" applyFill="1" applyBorder="1" applyAlignment="1" applyProtection="1">
      <alignment horizontal="left" vertical="center" wrapText="1" shrinkToFit="1"/>
    </xf>
    <xf numFmtId="0" fontId="29" fillId="45" borderId="34" xfId="0" applyFont="1" applyFill="1" applyBorder="1" applyAlignment="1">
      <alignment horizontal="left" vertical="center" wrapText="1"/>
    </xf>
    <xf numFmtId="164" fontId="44" fillId="27" borderId="42" xfId="0" applyNumberFormat="1" applyFont="1" applyFill="1" applyBorder="1" applyAlignment="1" applyProtection="1">
      <alignment horizontal="left" vertical="center"/>
    </xf>
    <xf numFmtId="164" fontId="29" fillId="0" borderId="19" xfId="73" applyNumberFormat="1" applyFont="1" applyFill="1" applyBorder="1" applyAlignment="1" applyProtection="1">
      <alignment horizontal="center" vertical="center" wrapText="1"/>
    </xf>
    <xf numFmtId="0" fontId="29" fillId="0" borderId="63" xfId="0" applyFont="1" applyBorder="1" applyAlignment="1">
      <alignment vertical="center"/>
    </xf>
    <xf numFmtId="0" fontId="29" fillId="0" borderId="48" xfId="0" applyFont="1" applyBorder="1" applyAlignment="1">
      <alignment horizontal="left" vertical="center"/>
    </xf>
    <xf numFmtId="0" fontId="46" fillId="44" borderId="24" xfId="0" applyFont="1" applyFill="1" applyBorder="1" applyAlignment="1">
      <alignment vertical="center" wrapText="1"/>
    </xf>
    <xf numFmtId="0" fontId="46" fillId="44" borderId="39" xfId="0" applyFont="1" applyFill="1" applyBorder="1" applyAlignment="1">
      <alignment vertical="center" wrapText="1"/>
    </xf>
    <xf numFmtId="0" fontId="32" fillId="29" borderId="51" xfId="0" applyFont="1" applyFill="1" applyBorder="1" applyAlignment="1" applyProtection="1">
      <alignment horizontal="left" vertical="center" wrapText="1" shrinkToFit="1"/>
    </xf>
    <xf numFmtId="0" fontId="32" fillId="29" borderId="18" xfId="0" applyFont="1" applyFill="1" applyBorder="1" applyAlignment="1" applyProtection="1">
      <alignment horizontal="left" vertical="center" wrapText="1" shrinkToFit="1"/>
    </xf>
    <xf numFmtId="0" fontId="29" fillId="0" borderId="60" xfId="82" applyFont="1" applyBorder="1" applyAlignment="1">
      <alignment horizontal="left" vertical="center" wrapText="1"/>
    </xf>
    <xf numFmtId="0" fontId="29" fillId="0" borderId="89" xfId="82" applyFont="1" applyBorder="1" applyAlignment="1">
      <alignment horizontal="left" vertical="center" wrapText="1"/>
    </xf>
    <xf numFmtId="0" fontId="29" fillId="0" borderId="38" xfId="82" applyFont="1" applyBorder="1" applyAlignment="1">
      <alignment horizontal="left" vertical="center" wrapText="1"/>
    </xf>
    <xf numFmtId="0" fontId="29" fillId="0" borderId="27" xfId="82" applyFont="1" applyBorder="1" applyAlignment="1">
      <alignment horizontal="left" vertical="center" wrapText="1"/>
    </xf>
    <xf numFmtId="0" fontId="29" fillId="0" borderId="58" xfId="82" applyFont="1" applyBorder="1" applyAlignment="1">
      <alignment horizontal="left" vertical="center" wrapText="1"/>
    </xf>
    <xf numFmtId="0" fontId="29" fillId="0" borderId="90" xfId="82" applyFont="1" applyBorder="1" applyAlignment="1">
      <alignment horizontal="left" vertical="center" wrapText="1"/>
    </xf>
    <xf numFmtId="0" fontId="29" fillId="0" borderId="91" xfId="82" applyFont="1" applyBorder="1" applyAlignment="1">
      <alignment horizontal="left" vertical="center" wrapText="1"/>
    </xf>
    <xf numFmtId="0" fontId="29" fillId="0" borderId="43" xfId="82" applyFont="1" applyBorder="1" applyAlignment="1">
      <alignment horizontal="left" vertical="center" wrapText="1"/>
    </xf>
    <xf numFmtId="0" fontId="29" fillId="0" borderId="92" xfId="82" applyFont="1" applyBorder="1" applyAlignment="1">
      <alignment horizontal="left" vertical="center" wrapText="1"/>
    </xf>
    <xf numFmtId="164" fontId="29" fillId="50" borderId="48" xfId="73" applyNumberFormat="1" applyFont="1" applyFill="1" applyBorder="1" applyAlignment="1" applyProtection="1">
      <alignment horizontal="center" vertical="center" wrapText="1"/>
    </xf>
    <xf numFmtId="0" fontId="70" fillId="52" borderId="10" xfId="0" applyFont="1" applyFill="1" applyBorder="1" applyAlignment="1" applyProtection="1">
      <alignment horizontal="center" vertical="center" wrapText="1"/>
    </xf>
    <xf numFmtId="0" fontId="70" fillId="52" borderId="23" xfId="0" applyFont="1" applyFill="1" applyBorder="1" applyAlignment="1" applyProtection="1">
      <alignment horizontal="center" vertical="center" wrapText="1"/>
    </xf>
    <xf numFmtId="0" fontId="70" fillId="52" borderId="66" xfId="0" applyFont="1" applyFill="1" applyBorder="1" applyAlignment="1" applyProtection="1">
      <alignment horizontal="center" vertical="center" wrapText="1"/>
    </xf>
    <xf numFmtId="0" fontId="70" fillId="52" borderId="29" xfId="0" applyFont="1" applyFill="1" applyBorder="1" applyAlignment="1" applyProtection="1">
      <alignment horizontal="center" vertical="center" wrapText="1"/>
    </xf>
    <xf numFmtId="0" fontId="70" fillId="52" borderId="50" xfId="0" applyFont="1" applyFill="1" applyBorder="1" applyAlignment="1" applyProtection="1">
      <alignment horizontal="center" vertical="center" wrapText="1"/>
    </xf>
    <xf numFmtId="0" fontId="70" fillId="52" borderId="75" xfId="0" applyFont="1" applyFill="1" applyBorder="1" applyAlignment="1" applyProtection="1">
      <alignment horizontal="center" vertical="center" wrapText="1"/>
    </xf>
    <xf numFmtId="0" fontId="73" fillId="56" borderId="52" xfId="0" applyFont="1" applyFill="1" applyBorder="1" applyAlignment="1" applyProtection="1">
      <alignment horizontal="left" vertical="center" wrapText="1"/>
    </xf>
    <xf numFmtId="0" fontId="73" fillId="56" borderId="24" xfId="0" applyFont="1" applyFill="1" applyBorder="1" applyAlignment="1" applyProtection="1">
      <alignment horizontal="left" vertical="center" wrapText="1"/>
    </xf>
    <xf numFmtId="0" fontId="73" fillId="56" borderId="39" xfId="0" applyFont="1" applyFill="1" applyBorder="1" applyAlignment="1" applyProtection="1">
      <alignment horizontal="left" vertical="center" wrapText="1"/>
    </xf>
    <xf numFmtId="0" fontId="71" fillId="55" borderId="96" xfId="0" applyFont="1" applyFill="1" applyBorder="1" applyAlignment="1" applyProtection="1">
      <alignment horizontal="left" vertical="center" wrapText="1"/>
    </xf>
    <xf numFmtId="0" fontId="71" fillId="55" borderId="34" xfId="0" applyFont="1" applyFill="1" applyBorder="1" applyAlignment="1" applyProtection="1">
      <alignment horizontal="left" vertical="center" wrapText="1"/>
    </xf>
    <xf numFmtId="0" fontId="71" fillId="55" borderId="97" xfId="0" applyFont="1" applyFill="1" applyBorder="1" applyAlignment="1" applyProtection="1">
      <alignment horizontal="left" vertical="center" wrapText="1"/>
    </xf>
    <xf numFmtId="0" fontId="35" fillId="45" borderId="0" xfId="0" applyFont="1" applyFill="1" applyBorder="1" applyAlignment="1" applyProtection="1">
      <alignment horizontal="right" vertical="center" wrapText="1" indent="1"/>
    </xf>
    <xf numFmtId="0" fontId="31" fillId="54" borderId="0" xfId="0" applyFont="1" applyFill="1" applyBorder="1" applyAlignment="1" applyProtection="1">
      <alignment horizontal="center" vertical="center" wrapText="1"/>
    </xf>
    <xf numFmtId="0" fontId="31" fillId="54" borderId="18" xfId="0" applyFont="1" applyFill="1" applyBorder="1" applyAlignment="1" applyProtection="1">
      <alignment horizontal="left" vertical="center"/>
    </xf>
    <xf numFmtId="3" fontId="29" fillId="56" borderId="35" xfId="0" applyNumberFormat="1" applyFont="1" applyFill="1" applyBorder="1" applyAlignment="1" applyProtection="1">
      <alignment horizontal="center" vertical="center" wrapText="1"/>
    </xf>
    <xf numFmtId="3" fontId="29" fillId="56" borderId="24" xfId="0" applyNumberFormat="1" applyFont="1" applyFill="1" applyBorder="1" applyAlignment="1" applyProtection="1">
      <alignment horizontal="center" vertical="center" wrapText="1"/>
    </xf>
    <xf numFmtId="3" fontId="29" fillId="56" borderId="39" xfId="0" applyNumberFormat="1" applyFont="1" applyFill="1" applyBorder="1" applyAlignment="1" applyProtection="1">
      <alignment horizontal="center" vertical="center" wrapText="1"/>
    </xf>
    <xf numFmtId="0" fontId="45" fillId="54" borderId="0" xfId="73" applyFont="1" applyFill="1" applyBorder="1" applyAlignment="1" applyProtection="1">
      <alignment horizontal="center" vertical="center"/>
    </xf>
    <xf numFmtId="0" fontId="31" fillId="54" borderId="19" xfId="0" applyFont="1" applyFill="1" applyBorder="1" applyAlignment="1" applyProtection="1">
      <alignment horizontal="center" vertical="center" wrapText="1"/>
    </xf>
    <xf numFmtId="0" fontId="31" fillId="54" borderId="63" xfId="0" applyFont="1" applyFill="1" applyBorder="1" applyAlignment="1" applyProtection="1">
      <alignment horizontal="center" vertical="center"/>
    </xf>
    <xf numFmtId="3" fontId="38" fillId="54" borderId="35" xfId="0" applyNumberFormat="1" applyFont="1" applyFill="1" applyBorder="1" applyAlignment="1" applyProtection="1">
      <alignment horizontal="center" vertical="center" wrapText="1"/>
      <protection locked="0"/>
    </xf>
    <xf numFmtId="3" fontId="38" fillId="54" borderId="39" xfId="0" applyNumberFormat="1" applyFont="1" applyFill="1" applyBorder="1" applyAlignment="1" applyProtection="1">
      <alignment horizontal="center" vertical="center" wrapText="1"/>
      <protection locked="0"/>
    </xf>
    <xf numFmtId="3" fontId="31" fillId="55" borderId="10" xfId="0" applyNumberFormat="1" applyFont="1" applyFill="1" applyBorder="1" applyAlignment="1" applyProtection="1">
      <alignment horizontal="center" vertical="center" wrapText="1" shrinkToFit="1"/>
    </xf>
    <xf numFmtId="3" fontId="31" fillId="55" borderId="66" xfId="0" applyNumberFormat="1" applyFont="1" applyFill="1" applyBorder="1" applyAlignment="1" applyProtection="1">
      <alignment horizontal="center" vertical="center" wrapText="1" shrinkToFit="1"/>
    </xf>
    <xf numFmtId="3" fontId="31" fillId="55" borderId="29" xfId="0" applyNumberFormat="1" applyFont="1" applyFill="1" applyBorder="1" applyAlignment="1" applyProtection="1">
      <alignment horizontal="center" vertical="center" wrapText="1" shrinkToFit="1"/>
    </xf>
    <xf numFmtId="3" fontId="31" fillId="55" borderId="75" xfId="0" applyNumberFormat="1" applyFont="1" applyFill="1" applyBorder="1" applyAlignment="1" applyProtection="1">
      <alignment horizontal="center" vertical="center" wrapText="1" shrinkToFit="1"/>
    </xf>
    <xf numFmtId="0" fontId="35" fillId="54" borderId="0" xfId="0" applyFont="1" applyFill="1" applyBorder="1" applyAlignment="1" applyProtection="1">
      <alignment horizontal="right" vertical="center" wrapText="1" indent="1"/>
    </xf>
    <xf numFmtId="0" fontId="35" fillId="54" borderId="0" xfId="0" applyFont="1" applyFill="1" applyBorder="1" applyAlignment="1" applyProtection="1">
      <alignment horizontal="left" vertical="center" wrapText="1"/>
    </xf>
    <xf numFmtId="0" fontId="66" fillId="54" borderId="0" xfId="0" applyFont="1" applyFill="1" applyBorder="1" applyAlignment="1" applyProtection="1">
      <alignment horizontal="left" vertical="center"/>
    </xf>
    <xf numFmtId="0" fontId="31" fillId="57" borderId="10" xfId="0" applyFont="1" applyFill="1" applyBorder="1" applyAlignment="1" applyProtection="1">
      <alignment horizontal="center" vertical="center" wrapText="1"/>
    </xf>
    <xf numFmtId="0" fontId="31" fillId="57" borderId="73" xfId="0" applyFont="1" applyFill="1" applyBorder="1" applyAlignment="1" applyProtection="1">
      <alignment horizontal="center" vertical="center" wrapText="1"/>
    </xf>
    <xf numFmtId="0" fontId="31" fillId="57" borderId="29" xfId="0" applyFont="1" applyFill="1" applyBorder="1" applyAlignment="1" applyProtection="1">
      <alignment horizontal="center" vertical="center" wrapText="1"/>
    </xf>
    <xf numFmtId="0" fontId="31" fillId="57" borderId="26" xfId="0" applyFont="1" applyFill="1" applyBorder="1" applyAlignment="1" applyProtection="1">
      <alignment horizontal="center" vertical="center" wrapText="1"/>
    </xf>
    <xf numFmtId="5" fontId="29" fillId="54" borderId="35" xfId="56" applyNumberFormat="1" applyFont="1" applyFill="1" applyBorder="1" applyAlignment="1" applyProtection="1">
      <alignment horizontal="center" vertical="center" wrapText="1"/>
      <protection locked="0"/>
    </xf>
    <xf numFmtId="5" fontId="29" fillId="54" borderId="46" xfId="56" applyNumberFormat="1" applyFont="1" applyFill="1" applyBorder="1" applyAlignment="1" applyProtection="1">
      <alignment horizontal="center" vertical="center" wrapText="1"/>
      <protection locked="0"/>
    </xf>
    <xf numFmtId="0" fontId="31" fillId="57" borderId="35" xfId="0" applyFont="1" applyFill="1" applyBorder="1" applyAlignment="1" applyProtection="1">
      <alignment horizontal="center" vertical="center" wrapText="1"/>
    </xf>
    <xf numFmtId="0" fontId="31" fillId="57" borderId="24" xfId="0" applyFont="1" applyFill="1" applyBorder="1" applyAlignment="1" applyProtection="1">
      <alignment horizontal="center" vertical="center" wrapText="1"/>
    </xf>
    <xf numFmtId="0" fontId="31" fillId="57" borderId="46" xfId="0" applyFont="1" applyFill="1" applyBorder="1" applyAlignment="1" applyProtection="1">
      <alignment horizontal="center" vertical="center" wrapText="1"/>
    </xf>
    <xf numFmtId="3" fontId="38" fillId="54" borderId="40" xfId="0" applyNumberFormat="1" applyFont="1" applyFill="1" applyBorder="1" applyAlignment="1" applyProtection="1">
      <alignment horizontal="center" vertical="center" wrapText="1"/>
      <protection locked="0"/>
    </xf>
    <xf numFmtId="3" fontId="38" fillId="54" borderId="41" xfId="0" applyNumberFormat="1" applyFont="1" applyFill="1" applyBorder="1" applyAlignment="1" applyProtection="1">
      <alignment horizontal="center" vertical="center" wrapText="1"/>
      <protection locked="0"/>
    </xf>
    <xf numFmtId="0" fontId="45" fillId="60" borderId="45" xfId="73" applyFont="1" applyFill="1" applyBorder="1" applyAlignment="1" applyProtection="1">
      <alignment horizontal="left" vertical="center" wrapText="1"/>
    </xf>
    <xf numFmtId="0" fontId="45" fillId="60" borderId="0" xfId="73" applyFont="1" applyFill="1" applyBorder="1" applyAlignment="1" applyProtection="1">
      <alignment horizontal="left" vertical="center" wrapText="1"/>
    </xf>
    <xf numFmtId="0" fontId="31" fillId="0" borderId="18" xfId="0" applyFont="1" applyBorder="1" applyAlignment="1">
      <alignment horizontal="left"/>
    </xf>
    <xf numFmtId="0" fontId="45" fillId="29" borderId="14" xfId="73" applyFont="1" applyFill="1" applyBorder="1" applyAlignment="1" applyProtection="1">
      <alignment horizontal="center" vertical="center" wrapText="1"/>
    </xf>
    <xf numFmtId="0" fontId="45" fillId="29" borderId="25" xfId="73" applyFont="1" applyFill="1" applyBorder="1" applyAlignment="1" applyProtection="1">
      <alignment horizontal="center" vertical="center"/>
    </xf>
    <xf numFmtId="0" fontId="42" fillId="29" borderId="25" xfId="0" applyFont="1" applyFill="1" applyBorder="1" applyAlignment="1" applyProtection="1">
      <alignment horizontal="left" vertical="top" wrapText="1"/>
      <protection locked="0"/>
    </xf>
    <xf numFmtId="0" fontId="29" fillId="29" borderId="25" xfId="0" applyFont="1" applyFill="1" applyBorder="1" applyAlignment="1" applyProtection="1">
      <alignment horizontal="left" vertical="top" wrapText="1"/>
      <protection locked="0"/>
    </xf>
    <xf numFmtId="0" fontId="29" fillId="29" borderId="17" xfId="0" applyFont="1" applyFill="1" applyBorder="1" applyAlignment="1" applyProtection="1">
      <alignment horizontal="left" vertical="top" wrapText="1"/>
      <protection locked="0"/>
    </xf>
    <xf numFmtId="0" fontId="29" fillId="0" borderId="48" xfId="0" applyFont="1" applyBorder="1" applyAlignment="1">
      <alignment horizontal="left" wrapText="1"/>
    </xf>
    <xf numFmtId="0" fontId="44" fillId="27" borderId="10" xfId="0" applyFont="1" applyFill="1" applyBorder="1" applyAlignment="1" applyProtection="1">
      <alignment horizontal="center" vertical="center" wrapText="1"/>
    </xf>
    <xf numFmtId="0" fontId="29" fillId="27" borderId="23" xfId="0" applyFont="1" applyFill="1" applyBorder="1" applyAlignment="1" applyProtection="1">
      <alignment horizontal="center" vertical="center" wrapText="1"/>
    </xf>
    <xf numFmtId="0" fontId="29" fillId="27" borderId="66" xfId="0" applyFont="1" applyFill="1" applyBorder="1" applyAlignment="1" applyProtection="1">
      <alignment horizontal="center" vertical="center" wrapText="1"/>
    </xf>
    <xf numFmtId="0" fontId="71" fillId="44" borderId="53" xfId="0" applyFont="1" applyFill="1" applyBorder="1" applyAlignment="1" applyProtection="1">
      <alignment horizontal="left" vertical="center" wrapText="1"/>
    </xf>
    <xf numFmtId="0" fontId="71" fillId="44" borderId="50" xfId="0" applyFont="1" applyFill="1" applyBorder="1" applyAlignment="1" applyProtection="1">
      <alignment horizontal="left" vertical="center" wrapText="1"/>
    </xf>
    <xf numFmtId="0" fontId="71" fillId="44" borderId="75" xfId="0" applyFont="1" applyFill="1" applyBorder="1" applyAlignment="1" applyProtection="1">
      <alignment horizontal="left" vertical="center" wrapText="1"/>
    </xf>
    <xf numFmtId="164" fontId="44" fillId="27" borderId="52" xfId="0" applyNumberFormat="1" applyFont="1" applyFill="1" applyBorder="1" applyAlignment="1" applyProtection="1">
      <alignment horizontal="center" vertical="center" wrapText="1"/>
    </xf>
    <xf numFmtId="164" fontId="44" fillId="27" borderId="46" xfId="0" applyNumberFormat="1" applyFont="1" applyFill="1" applyBorder="1" applyAlignment="1" applyProtection="1">
      <alignment horizontal="center" vertical="center" wrapText="1"/>
    </xf>
    <xf numFmtId="0" fontId="45" fillId="29" borderId="74" xfId="73" applyFont="1" applyFill="1" applyBorder="1" applyAlignment="1" applyProtection="1">
      <alignment horizontal="center" vertical="center" wrapText="1"/>
    </xf>
    <xf numFmtId="0" fontId="45" fillId="29" borderId="30" xfId="73" applyFont="1" applyFill="1" applyBorder="1" applyAlignment="1" applyProtection="1">
      <alignment horizontal="center" vertical="center"/>
    </xf>
    <xf numFmtId="0" fontId="42" fillId="29" borderId="30" xfId="0" applyFont="1" applyFill="1" applyBorder="1" applyAlignment="1" applyProtection="1">
      <alignment horizontal="left" vertical="top" wrapText="1"/>
      <protection locked="0"/>
    </xf>
    <xf numFmtId="0" fontId="29" fillId="29" borderId="30" xfId="0" applyFont="1" applyFill="1" applyBorder="1" applyAlignment="1" applyProtection="1">
      <alignment horizontal="left" vertical="top" wrapText="1"/>
      <protection locked="0"/>
    </xf>
    <xf numFmtId="0" fontId="29" fillId="29" borderId="31" xfId="0" applyFont="1" applyFill="1" applyBorder="1" applyAlignment="1" applyProtection="1">
      <alignment horizontal="left" vertical="top" wrapText="1"/>
      <protection locked="0"/>
    </xf>
    <xf numFmtId="0" fontId="45" fillId="42" borderId="0" xfId="73" applyFont="1" applyFill="1" applyAlignment="1" applyProtection="1">
      <alignment horizontal="center" vertical="center"/>
    </xf>
    <xf numFmtId="0" fontId="45" fillId="29" borderId="0" xfId="73" applyFont="1" applyFill="1" applyAlignment="1" applyProtection="1">
      <alignment horizontal="center" vertical="center"/>
    </xf>
    <xf numFmtId="0" fontId="31" fillId="29" borderId="0" xfId="0" applyFont="1" applyFill="1" applyAlignment="1" applyProtection="1">
      <alignment horizontal="center" vertical="center"/>
    </xf>
    <xf numFmtId="0" fontId="31" fillId="0" borderId="0" xfId="0" applyFont="1" applyAlignment="1">
      <alignment horizontal="center" vertical="center"/>
    </xf>
    <xf numFmtId="0" fontId="31" fillId="29" borderId="50" xfId="0" applyFont="1" applyFill="1" applyBorder="1" applyAlignment="1">
      <alignment horizontal="left"/>
    </xf>
    <xf numFmtId="0" fontId="31" fillId="29" borderId="83" xfId="0" applyFont="1" applyFill="1" applyBorder="1" applyAlignment="1">
      <alignment horizontal="left"/>
    </xf>
    <xf numFmtId="0" fontId="31" fillId="29" borderId="23" xfId="0" applyFont="1" applyFill="1" applyBorder="1" applyAlignment="1">
      <alignment horizontal="left"/>
    </xf>
    <xf numFmtId="0" fontId="31" fillId="29" borderId="45" xfId="0" applyFont="1" applyFill="1" applyBorder="1" applyAlignment="1">
      <alignment horizontal="left"/>
    </xf>
    <xf numFmtId="0" fontId="31" fillId="29" borderId="0" xfId="0" applyFont="1" applyFill="1" applyBorder="1" applyAlignment="1">
      <alignment horizontal="left"/>
    </xf>
    <xf numFmtId="0" fontId="32" fillId="29" borderId="0" xfId="0" applyFont="1" applyFill="1" applyBorder="1" applyAlignment="1">
      <alignment horizontal="left" vertical="center" wrapText="1" indent="2"/>
    </xf>
    <xf numFmtId="0" fontId="32" fillId="29" borderId="37" xfId="0" applyFont="1" applyFill="1" applyBorder="1" applyAlignment="1">
      <alignment horizontal="left" vertical="center" wrapText="1" indent="2"/>
    </xf>
    <xf numFmtId="0" fontId="41" fillId="29" borderId="45" xfId="73" applyFont="1" applyFill="1" applyBorder="1" applyAlignment="1" applyProtection="1">
      <alignment horizontal="center" vertical="center"/>
    </xf>
    <xf numFmtId="3" fontId="29" fillId="29" borderId="35" xfId="0" applyNumberFormat="1" applyFont="1" applyFill="1" applyBorder="1" applyAlignment="1">
      <alignment horizontal="center" vertical="center"/>
    </xf>
    <xf numFmtId="3" fontId="29" fillId="29" borderId="46" xfId="0" applyNumberFormat="1" applyFont="1" applyFill="1" applyBorder="1" applyAlignment="1">
      <alignment horizontal="center" vertical="center"/>
    </xf>
    <xf numFmtId="0" fontId="41" fillId="29" borderId="0" xfId="73" applyFont="1" applyFill="1" applyBorder="1" applyAlignment="1" applyProtection="1">
      <alignment horizontal="center" vertical="center"/>
    </xf>
    <xf numFmtId="3" fontId="33" fillId="29" borderId="0" xfId="0" applyNumberFormat="1" applyFont="1" applyFill="1" applyBorder="1" applyAlignment="1">
      <alignment horizontal="left" vertical="center" wrapText="1"/>
    </xf>
    <xf numFmtId="3" fontId="33" fillId="29" borderId="37" xfId="0" applyNumberFormat="1" applyFont="1" applyFill="1" applyBorder="1" applyAlignment="1">
      <alignment horizontal="left" vertical="center" wrapText="1"/>
    </xf>
    <xf numFmtId="3" fontId="33" fillId="29" borderId="18" xfId="0" applyNumberFormat="1" applyFont="1" applyFill="1" applyBorder="1" applyAlignment="1">
      <alignment horizontal="left" vertical="center" wrapText="1"/>
    </xf>
    <xf numFmtId="3" fontId="33" fillId="29" borderId="44" xfId="0" applyNumberFormat="1" applyFont="1" applyFill="1" applyBorder="1" applyAlignment="1">
      <alignment horizontal="left" vertical="center" wrapText="1"/>
    </xf>
    <xf numFmtId="0" fontId="31" fillId="27" borderId="14" xfId="0" applyFont="1" applyFill="1" applyBorder="1" applyAlignment="1">
      <alignment horizontal="center" vertical="center" wrapText="1"/>
    </xf>
    <xf numFmtId="0" fontId="29" fillId="27" borderId="25" xfId="0" applyFont="1" applyFill="1" applyBorder="1" applyAlignment="1"/>
    <xf numFmtId="0" fontId="46" fillId="42" borderId="62" xfId="0" applyFont="1" applyFill="1" applyBorder="1" applyAlignment="1">
      <alignment horizontal="center" vertical="center" wrapText="1"/>
    </xf>
    <xf numFmtId="0" fontId="46" fillId="42" borderId="48" xfId="0" applyFont="1" applyFill="1" applyBorder="1" applyAlignment="1">
      <alignment horizontal="center" vertical="center" wrapText="1"/>
    </xf>
    <xf numFmtId="0" fontId="46" fillId="42" borderId="42" xfId="0" applyFont="1" applyFill="1" applyBorder="1" applyAlignment="1">
      <alignment horizontal="center" vertical="center" wrapText="1"/>
    </xf>
    <xf numFmtId="0" fontId="75" fillId="44" borderId="15" xfId="0" applyFont="1" applyFill="1" applyBorder="1" applyAlignment="1">
      <alignment horizontal="left" vertical="center" wrapText="1"/>
    </xf>
    <xf numFmtId="0" fontId="76" fillId="44" borderId="15" xfId="0" applyFont="1" applyFill="1" applyBorder="1" applyAlignment="1">
      <alignment horizontal="left" vertical="center" wrapText="1"/>
    </xf>
    <xf numFmtId="0" fontId="77" fillId="27" borderId="13" xfId="0" applyFont="1" applyFill="1" applyBorder="1" applyAlignment="1">
      <alignment horizontal="left" vertical="center" wrapText="1"/>
    </xf>
    <xf numFmtId="0" fontId="77" fillId="27" borderId="88" xfId="0" applyFont="1" applyFill="1" applyBorder="1" applyAlignment="1">
      <alignment horizontal="left" vertical="center" wrapText="1"/>
    </xf>
    <xf numFmtId="0" fontId="77" fillId="27" borderId="93" xfId="0" applyFont="1" applyFill="1" applyBorder="1" applyAlignment="1">
      <alignment horizontal="center" vertical="center" wrapText="1"/>
    </xf>
    <xf numFmtId="0" fontId="77" fillId="27" borderId="94" xfId="0" applyFont="1" applyFill="1" applyBorder="1" applyAlignment="1">
      <alignment horizontal="center" vertical="center" wrapText="1"/>
    </xf>
    <xf numFmtId="0" fontId="77" fillId="27" borderId="16" xfId="0" applyFont="1" applyFill="1" applyBorder="1" applyAlignment="1">
      <alignment horizontal="center" vertical="center" wrapText="1"/>
    </xf>
    <xf numFmtId="0" fontId="32" fillId="45" borderId="45" xfId="0" applyFont="1" applyFill="1" applyBorder="1" applyAlignment="1">
      <alignment vertical="center" wrapText="1"/>
    </xf>
    <xf numFmtId="0" fontId="29" fillId="45" borderId="0" xfId="0" applyFont="1" applyFill="1" applyAlignment="1">
      <alignment vertical="center" wrapText="1"/>
    </xf>
    <xf numFmtId="0" fontId="29" fillId="45" borderId="37" xfId="0" applyFont="1" applyFill="1" applyBorder="1" applyAlignment="1">
      <alignment vertical="center" wrapText="1"/>
    </xf>
    <xf numFmtId="0" fontId="32" fillId="0" borderId="45" xfId="0" applyFont="1" applyFill="1" applyBorder="1" applyAlignment="1">
      <alignment horizontal="left" vertical="center" indent="1"/>
    </xf>
    <xf numFmtId="0" fontId="32" fillId="0" borderId="0" xfId="0" applyFont="1" applyFill="1" applyBorder="1" applyAlignment="1">
      <alignment horizontal="left" vertical="center" indent="1"/>
    </xf>
    <xf numFmtId="0" fontId="32" fillId="0" borderId="37" xfId="0" applyFont="1" applyFill="1" applyBorder="1" applyAlignment="1">
      <alignment horizontal="left" vertical="center" indent="1"/>
    </xf>
    <xf numFmtId="0" fontId="32" fillId="29" borderId="54" xfId="0" applyFont="1" applyFill="1" applyBorder="1" applyAlignment="1">
      <alignment horizontal="left" vertical="center" wrapText="1" indent="1"/>
    </xf>
    <xf numFmtId="0" fontId="32" fillId="29" borderId="18" xfId="0" applyFont="1" applyFill="1" applyBorder="1" applyAlignment="1">
      <alignment horizontal="left" vertical="center" wrapText="1" indent="1"/>
    </xf>
    <xf numFmtId="0" fontId="32" fillId="29" borderId="44" xfId="0" applyFont="1" applyFill="1" applyBorder="1" applyAlignment="1">
      <alignment horizontal="left" vertical="center" wrapText="1" indent="1"/>
    </xf>
    <xf numFmtId="0" fontId="32" fillId="29" borderId="54" xfId="0" applyFont="1" applyFill="1" applyBorder="1" applyAlignment="1">
      <alignment vertical="center" wrapText="1"/>
    </xf>
    <xf numFmtId="0" fontId="32" fillId="29" borderId="18" xfId="0" applyFont="1" applyFill="1" applyBorder="1" applyAlignment="1">
      <alignment vertical="center" wrapText="1"/>
    </xf>
    <xf numFmtId="0" fontId="32" fillId="29" borderId="44" xfId="0" applyFont="1" applyFill="1" applyBorder="1" applyAlignment="1">
      <alignment vertical="center" wrapText="1"/>
    </xf>
    <xf numFmtId="0" fontId="31" fillId="43" borderId="52" xfId="0" applyFont="1" applyFill="1" applyBorder="1" applyAlignment="1">
      <alignment horizontal="center" vertical="center"/>
    </xf>
    <xf numFmtId="0" fontId="29" fillId="43" borderId="46" xfId="0" applyFont="1" applyFill="1" applyBorder="1" applyAlignment="1">
      <alignment horizontal="center"/>
    </xf>
    <xf numFmtId="0" fontId="29" fillId="29" borderId="46" xfId="0" applyFont="1" applyFill="1" applyBorder="1" applyAlignment="1">
      <alignment horizontal="center" vertical="center"/>
    </xf>
    <xf numFmtId="0" fontId="32" fillId="0" borderId="45" xfId="0" applyFont="1" applyFill="1" applyBorder="1" applyAlignment="1">
      <alignment vertical="center"/>
    </xf>
    <xf numFmtId="0" fontId="32" fillId="0" borderId="0" xfId="0" applyFont="1" applyFill="1" applyAlignment="1">
      <alignment vertical="center"/>
    </xf>
    <xf numFmtId="0" fontId="32" fillId="0" borderId="37" xfId="0" applyFont="1" applyFill="1" applyBorder="1" applyAlignment="1">
      <alignment vertical="center"/>
    </xf>
    <xf numFmtId="0" fontId="32" fillId="45" borderId="45" xfId="0" applyFont="1" applyFill="1" applyBorder="1" applyAlignment="1">
      <alignment horizontal="left" vertical="center" indent="1"/>
    </xf>
    <xf numFmtId="0" fontId="37" fillId="45" borderId="0" xfId="0" applyFont="1" applyFill="1" applyBorder="1" applyAlignment="1">
      <alignment horizontal="left" vertical="center" indent="1"/>
    </xf>
    <xf numFmtId="0" fontId="37" fillId="45" borderId="37" xfId="0" applyFont="1" applyFill="1" applyBorder="1" applyAlignment="1">
      <alignment horizontal="left" vertical="center" indent="1"/>
    </xf>
    <xf numFmtId="0" fontId="46" fillId="42" borderId="62" xfId="0" applyNumberFormat="1" applyFont="1" applyFill="1" applyBorder="1" applyAlignment="1">
      <alignment horizontal="center" vertical="center" wrapText="1"/>
    </xf>
    <xf numFmtId="0" fontId="72" fillId="0" borderId="15" xfId="0" applyFont="1" applyBorder="1" applyAlignment="1">
      <alignment horizontal="left" vertical="top" wrapText="1"/>
    </xf>
    <xf numFmtId="0" fontId="72" fillId="0" borderId="27" xfId="0" applyFont="1" applyBorder="1" applyAlignment="1">
      <alignment horizontal="left" vertical="top" wrapText="1"/>
    </xf>
    <xf numFmtId="0" fontId="72" fillId="0" borderId="12" xfId="0" applyFont="1" applyBorder="1" applyAlignment="1">
      <alignment horizontal="left" vertical="top" wrapText="1"/>
    </xf>
    <xf numFmtId="0" fontId="45" fillId="0" borderId="15" xfId="73" applyFont="1" applyBorder="1" applyAlignment="1" applyProtection="1">
      <alignment horizontal="center" vertical="top" wrapText="1"/>
    </xf>
    <xf numFmtId="0" fontId="45" fillId="0" borderId="27" xfId="73" applyFont="1" applyBorder="1" applyAlignment="1" applyProtection="1">
      <alignment horizontal="center" vertical="top" wrapText="1"/>
    </xf>
    <xf numFmtId="0" fontId="45" fillId="0" borderId="12" xfId="73" applyFont="1" applyBorder="1" applyAlignment="1" applyProtection="1">
      <alignment horizontal="center" vertical="top" wrapText="1"/>
    </xf>
    <xf numFmtId="0" fontId="45" fillId="0" borderId="25" xfId="73" applyFont="1" applyBorder="1" applyAlignment="1" applyProtection="1">
      <alignment horizontal="center" vertical="top" wrapText="1"/>
    </xf>
    <xf numFmtId="0" fontId="30" fillId="0" borderId="25" xfId="0" applyFont="1" applyBorder="1" applyAlignment="1">
      <alignment horizontal="center" vertical="center"/>
    </xf>
    <xf numFmtId="0" fontId="79" fillId="0" borderId="25" xfId="0" applyFont="1" applyBorder="1" applyAlignment="1">
      <alignment horizontal="center" vertical="center"/>
    </xf>
    <xf numFmtId="0" fontId="72" fillId="0" borderId="15" xfId="0" applyFont="1" applyBorder="1" applyAlignment="1">
      <alignment horizontal="center" vertical="top" wrapText="1"/>
    </xf>
    <xf numFmtId="0" fontId="72" fillId="0" borderId="27" xfId="0" applyFont="1" applyBorder="1" applyAlignment="1">
      <alignment horizontal="center" vertical="top" wrapText="1"/>
    </xf>
    <xf numFmtId="0" fontId="72" fillId="0" borderId="12" xfId="0" applyFont="1" applyBorder="1" applyAlignment="1">
      <alignment horizontal="center" vertical="top" wrapText="1"/>
    </xf>
    <xf numFmtId="0" fontId="8" fillId="42" borderId="25" xfId="0" applyFont="1" applyFill="1" applyBorder="1" applyAlignment="1" applyProtection="1">
      <alignment horizontal="left" vertical="center" wrapText="1"/>
    </xf>
    <xf numFmtId="0" fontId="0" fillId="42" borderId="25" xfId="0" applyFill="1" applyBorder="1" applyAlignment="1">
      <alignment horizontal="left" wrapText="1"/>
    </xf>
  </cellXfs>
  <cellStyles count="9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95" builtinId="3"/>
    <cellStyle name="Comma0" xfId="55" xr:uid="{00000000-0005-0000-0000-000037000000}"/>
    <cellStyle name="Currency" xfId="56" builtinId="4"/>
    <cellStyle name="Currency 2" xfId="57" xr:uid="{00000000-0005-0000-0000-000039000000}"/>
    <cellStyle name="Currency0" xfId="58" xr:uid="{00000000-0005-0000-0000-00003A000000}"/>
    <cellStyle name="Date" xfId="59" xr:uid="{00000000-0005-0000-0000-00003B000000}"/>
    <cellStyle name="Explanatory Text" xfId="60" builtinId="53" customBuiltin="1"/>
    <cellStyle name="Explanatory Text 2" xfId="61" xr:uid="{00000000-0005-0000-0000-00003D000000}"/>
    <cellStyle name="Fixed" xfId="62" xr:uid="{00000000-0005-0000-0000-00003E000000}"/>
    <cellStyle name="Good" xfId="63" builtinId="26" customBuiltin="1"/>
    <cellStyle name="Good 2" xfId="64" xr:uid="{00000000-0005-0000-0000-000040000000}"/>
    <cellStyle name="Heading 1" xfId="65" builtinId="16" customBuiltin="1"/>
    <cellStyle name="Heading 1 2" xfId="66" xr:uid="{00000000-0005-0000-0000-000042000000}"/>
    <cellStyle name="Heading 2" xfId="67" builtinId="17" customBuiltin="1"/>
    <cellStyle name="Heading 2 2" xfId="68" xr:uid="{00000000-0005-0000-0000-000044000000}"/>
    <cellStyle name="Heading 3" xfId="69" builtinId="18" customBuiltin="1"/>
    <cellStyle name="Heading 3 2" xfId="70" xr:uid="{00000000-0005-0000-0000-000046000000}"/>
    <cellStyle name="Heading 4" xfId="71" builtinId="19" customBuiltin="1"/>
    <cellStyle name="Heading 4 2" xfId="72" xr:uid="{00000000-0005-0000-0000-000048000000}"/>
    <cellStyle name="Hyperlink" xfId="73" builtinId="8"/>
    <cellStyle name="Hyperlink 2" xfId="74" xr:uid="{00000000-0005-0000-0000-00004A000000}"/>
    <cellStyle name="Hyperlink 2 2" xfId="75" xr:uid="{00000000-0005-0000-0000-00004B000000}"/>
    <cellStyle name="Input" xfId="76" builtinId="20" customBuiltin="1"/>
    <cellStyle name="Input 2" xfId="77" xr:uid="{00000000-0005-0000-0000-00004D000000}"/>
    <cellStyle name="Linked Cell" xfId="78" builtinId="24" customBuiltin="1"/>
    <cellStyle name="Linked Cell 2" xfId="79" xr:uid="{00000000-0005-0000-0000-00004F000000}"/>
    <cellStyle name="Neutral" xfId="80" builtinId="28" customBuiltin="1"/>
    <cellStyle name="Neutral 2" xfId="81" xr:uid="{00000000-0005-0000-0000-000051000000}"/>
    <cellStyle name="Normal" xfId="0" builtinId="0"/>
    <cellStyle name="Normal 2" xfId="82" xr:uid="{00000000-0005-0000-0000-000053000000}"/>
    <cellStyle name="Normal 3" xfId="83" xr:uid="{00000000-0005-0000-0000-000054000000}"/>
    <cellStyle name="Normal 4" xfId="84" xr:uid="{00000000-0005-0000-0000-000055000000}"/>
    <cellStyle name="Note" xfId="85" builtinId="10" customBuiltin="1"/>
    <cellStyle name="Note 2" xfId="86" xr:uid="{00000000-0005-0000-0000-000057000000}"/>
    <cellStyle name="Output" xfId="87" builtinId="21" customBuiltin="1"/>
    <cellStyle name="Output 2" xfId="88" xr:uid="{00000000-0005-0000-0000-000059000000}"/>
    <cellStyle name="Title" xfId="89" builtinId="15" customBuiltin="1"/>
    <cellStyle name="Title 2" xfId="90" xr:uid="{00000000-0005-0000-0000-00005B000000}"/>
    <cellStyle name="Total" xfId="91" builtinId="25" customBuiltin="1"/>
    <cellStyle name="Total 2" xfId="92" xr:uid="{00000000-0005-0000-0000-00005D000000}"/>
    <cellStyle name="Warning Text" xfId="93" builtinId="11" customBuiltin="1"/>
    <cellStyle name="Warning Text 2" xfId="94" xr:uid="{00000000-0005-0000-0000-00005F000000}"/>
  </cellStyles>
  <dxfs count="200">
    <dxf>
      <font>
        <condense val="0"/>
        <extend val="0"/>
        <color auto="1"/>
      </font>
      <fill>
        <patternFill>
          <bgColor indexed="52"/>
        </patternFill>
      </fill>
      <border>
        <left style="thin">
          <color indexed="64"/>
        </left>
        <right style="thin">
          <color indexed="64"/>
        </right>
        <top style="thin">
          <color indexed="64"/>
        </top>
        <bottom style="thin">
          <color indexed="64"/>
        </bottom>
      </border>
    </dxf>
    <dxf>
      <font>
        <condense val="0"/>
        <extend val="0"/>
        <color auto="1"/>
      </font>
      <fill>
        <patternFill>
          <bgColor indexed="47"/>
        </patternFill>
      </fill>
      <border>
        <left style="thin">
          <color indexed="64"/>
        </left>
        <right style="thin">
          <color indexed="64"/>
        </right>
        <top style="thin">
          <color indexed="64"/>
        </top>
        <bottom style="thin">
          <color indexed="64"/>
        </bottom>
      </border>
    </dxf>
    <dxf>
      <font>
        <condense val="0"/>
        <extend val="0"/>
        <color indexed="47"/>
      </font>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ill>
        <patternFill patternType="gray0625"/>
      </fill>
      <border>
        <right style="thin">
          <color auto="1"/>
        </right>
        <vertical/>
        <horizontal/>
      </border>
    </dxf>
    <dxf>
      <fill>
        <patternFill patternType="gray0625"/>
      </fill>
    </dxf>
    <dxf>
      <fill>
        <patternFill patternType="gray0625"/>
      </fill>
    </dxf>
    <dxf>
      <fill>
        <patternFill patternType="gray0625"/>
      </fill>
    </dxf>
    <dxf>
      <fill>
        <patternFill patternType="gray0625"/>
      </fill>
    </dxf>
    <dxf>
      <fill>
        <patternFill patternType="gray0625"/>
      </fill>
      <border>
        <right style="thin">
          <color auto="1"/>
        </right>
        <vertical/>
        <horizontal/>
      </border>
    </dxf>
    <dxf>
      <fill>
        <patternFill patternType="gray0625"/>
      </fill>
    </dxf>
    <dxf>
      <fill>
        <patternFill patternType="gray0625"/>
      </fill>
    </dxf>
    <dxf>
      <fill>
        <patternFill patternType="gray0625"/>
      </fill>
    </dxf>
    <dxf>
      <fill>
        <patternFill patternType="gray0625"/>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color auto="1"/>
      </font>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fill>
        <patternFill>
          <bgColor theme="0" tint="-0.24994659260841701"/>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color rgb="FF800000"/>
      </font>
      <fill>
        <patternFill>
          <bgColor theme="0" tint="-0.24994659260841701"/>
        </patternFill>
      </fill>
      <border>
        <left style="thin">
          <color auto="1"/>
        </left>
        <right style="thin">
          <color auto="1"/>
        </right>
        <top style="thin">
          <color auto="1"/>
        </top>
        <bottom style="thin">
          <color auto="1"/>
        </bottom>
        <vertical/>
        <horizontal/>
      </border>
    </dxf>
    <dxf>
      <font>
        <b/>
        <i val="0"/>
        <color rgb="FF800000"/>
      </font>
      <fill>
        <patternFill>
          <bgColor theme="0" tint="-0.24994659260841701"/>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b val="0"/>
        <i val="0"/>
        <color rgb="FF800000"/>
      </font>
      <fill>
        <patternFill>
          <bgColor rgb="FFFFFF99"/>
        </patternFill>
      </fill>
      <border>
        <left style="thin">
          <color auto="1"/>
        </left>
        <right style="thin">
          <color auto="1"/>
        </right>
        <top style="thin">
          <color auto="1"/>
        </top>
        <bottom style="thin">
          <color auto="1"/>
        </bottom>
        <vertical/>
        <horizontal/>
      </border>
    </dxf>
    <dxf>
      <font>
        <b/>
        <i val="0"/>
        <color rgb="FF800000"/>
      </font>
      <fill>
        <patternFill>
          <bgColor rgb="FFC0C0C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border>
        <left style="thin">
          <color indexed="64"/>
        </left>
        <right style="thin">
          <color indexed="64"/>
        </right>
        <top style="thin">
          <color indexed="64"/>
        </top>
        <bottom style="thin">
          <color indexed="64"/>
        </bottom>
      </border>
    </dxf>
    <dxf>
      <font>
        <color rgb="FF0000FF"/>
      </font>
      <border>
        <left style="thin">
          <color indexed="64"/>
        </left>
      </border>
    </dxf>
    <dxf>
      <font>
        <b/>
        <i val="0"/>
        <color rgb="FF0000E1"/>
      </font>
      <fill>
        <patternFill>
          <bgColor rgb="FFFFFF99"/>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rgb="FFFF9900"/>
        </patternFill>
      </fill>
    </dxf>
    <dxf>
      <fill>
        <patternFill>
          <bgColor rgb="FFFF9900"/>
        </patternFill>
      </fill>
    </dxf>
    <dxf>
      <fill>
        <patternFill>
          <bgColor rgb="FFFF9900"/>
        </patternFill>
      </fill>
    </dxf>
    <dxf>
      <fill>
        <patternFill>
          <bgColor rgb="FFFF9900"/>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b/>
        <i val="0"/>
        <color rgb="FF800000"/>
      </font>
      <fill>
        <patternFill patternType="solid">
          <bgColor rgb="FFFFFF00"/>
        </patternFill>
      </fill>
      <border>
        <right style="thin">
          <color auto="1"/>
        </right>
        <top style="thin">
          <color auto="1"/>
        </top>
        <bottom style="thin">
          <color auto="1"/>
        </bottom>
        <vertical/>
        <horizontal/>
      </border>
    </dxf>
    <dxf>
      <fill>
        <patternFill>
          <bgColor rgb="FFFFFF00"/>
        </patternFill>
      </fill>
    </dxf>
    <dxf>
      <fill>
        <patternFill>
          <bgColor rgb="FFFFFF00"/>
        </patternFill>
      </fill>
    </dxf>
    <dxf>
      <font>
        <b/>
        <i val="0"/>
        <color rgb="FF800000"/>
      </font>
      <fill>
        <patternFill>
          <bgColor rgb="FFFFFF00"/>
        </patternFill>
      </fill>
      <border>
        <right style="thin">
          <color auto="1"/>
        </right>
        <top style="thin">
          <color auto="1"/>
        </top>
        <bottom style="thin">
          <color auto="1"/>
        </bottom>
        <vertical/>
        <horizontal/>
      </border>
    </dxf>
    <dxf>
      <font>
        <b/>
        <i val="0"/>
        <color rgb="FF800000"/>
      </font>
      <fill>
        <patternFill>
          <bgColor rgb="FFFFFF00"/>
        </patternFill>
      </fill>
      <border>
        <right style="thin">
          <color auto="1"/>
        </right>
        <top style="thin">
          <color auto="1"/>
        </top>
        <bottom style="thin">
          <color auto="1"/>
        </bottom>
      </border>
    </dxf>
    <dxf>
      <fill>
        <patternFill>
          <bgColor rgb="FFFFC000"/>
        </patternFill>
      </fill>
    </dxf>
    <dxf>
      <font>
        <b/>
        <i val="0"/>
        <color rgb="FF0000FF"/>
      </font>
      <fill>
        <patternFill>
          <bgColor rgb="FFFFFF00"/>
        </patternFill>
      </fill>
    </dxf>
    <dxf>
      <font>
        <b/>
        <i val="0"/>
        <color rgb="FF990000"/>
      </font>
      <fill>
        <patternFill patternType="solid">
          <bgColor rgb="FFFFFF00"/>
        </patternFill>
      </fill>
      <border>
        <top style="thin">
          <color indexed="64"/>
        </top>
        <bottom style="thin">
          <color indexed="64"/>
        </bottom>
      </border>
    </dxf>
    <dxf>
      <font>
        <b/>
        <i val="0"/>
        <color rgb="FF990000"/>
      </font>
      <fill>
        <patternFill patternType="solid">
          <bgColor rgb="FFFFFF00"/>
        </patternFill>
      </fill>
      <border>
        <top style="thin">
          <color indexed="64"/>
        </top>
        <bottom style="thin">
          <color indexed="64"/>
        </bottom>
      </border>
    </dxf>
    <dxf>
      <font>
        <b/>
        <i val="0"/>
        <color rgb="FF990000"/>
      </font>
      <fill>
        <patternFill patternType="solid">
          <bgColor rgb="FFFFFF00"/>
        </patternFill>
      </fill>
      <border>
        <top style="thin">
          <color indexed="64"/>
        </top>
      </border>
    </dxf>
    <dxf>
      <fill>
        <patternFill>
          <bgColor rgb="FFFFCC66"/>
        </patternFill>
      </fill>
    </dxf>
    <dxf>
      <fill>
        <patternFill>
          <bgColor rgb="FFFFCC66"/>
        </patternFill>
      </fill>
    </dxf>
    <dxf>
      <font>
        <b/>
        <i val="0"/>
        <color rgb="FF990000"/>
      </font>
      <fill>
        <patternFill patternType="solid">
          <bgColor rgb="FFFFFF00"/>
        </patternFill>
      </fill>
      <border>
        <left style="thin">
          <color indexed="64"/>
        </left>
        <bottom style="thin">
          <color indexed="64"/>
        </bottom>
      </border>
    </dxf>
    <dxf>
      <fill>
        <patternFill>
          <bgColor rgb="FFFFCC66"/>
        </patternFill>
      </fill>
    </dxf>
    <dxf>
      <fill>
        <patternFill>
          <bgColor rgb="FFFFCC66"/>
        </patternFill>
      </fill>
    </dxf>
    <dxf>
      <fill>
        <patternFill>
          <bgColor rgb="FFFFFF00"/>
        </patternFill>
      </fill>
      <border>
        <left style="thin">
          <color indexed="64"/>
        </left>
      </border>
    </dxf>
    <dxf>
      <fill>
        <patternFill>
          <bgColor rgb="FFFFFF00"/>
        </patternFill>
      </fill>
      <border>
        <left style="thin">
          <color indexed="64"/>
        </left>
        <right style="thin">
          <color indexed="64"/>
        </right>
      </border>
    </dxf>
    <dxf>
      <fill>
        <patternFill>
          <bgColor rgb="FFFFFF00"/>
        </patternFill>
      </fill>
      <border>
        <left style="thin">
          <color indexed="64"/>
        </left>
        <right style="thin">
          <color indexed="64"/>
        </right>
      </border>
    </dxf>
    <dxf>
      <fill>
        <patternFill>
          <bgColor rgb="FFFFFF00"/>
        </patternFill>
      </fill>
      <border>
        <left style="thin">
          <color indexed="64"/>
        </left>
        <right style="thin">
          <color indexed="64"/>
        </right>
      </border>
    </dxf>
    <dxf>
      <fill>
        <patternFill>
          <bgColor rgb="FFFFFF00"/>
        </patternFill>
      </fill>
      <border>
        <left style="thin">
          <color indexed="64"/>
        </left>
        <right style="thin">
          <color indexed="64"/>
        </right>
      </border>
    </dxf>
    <dxf>
      <fill>
        <patternFill>
          <bgColor rgb="FFFFFF00"/>
        </patternFill>
      </fill>
      <border>
        <left style="thin">
          <color indexed="64"/>
        </left>
        <right style="thin">
          <color indexed="64"/>
        </right>
      </border>
    </dxf>
    <dxf>
      <fill>
        <patternFill>
          <bgColor rgb="FFFFFF00"/>
        </patternFill>
      </fill>
      <border>
        <left style="thin">
          <color indexed="64"/>
        </left>
        <right style="thin">
          <color indexed="64"/>
        </right>
      </border>
    </dxf>
    <dxf>
      <fill>
        <patternFill>
          <bgColor rgb="FFFFFF00"/>
        </patternFill>
      </fill>
      <border>
        <right style="thin">
          <color indexed="64"/>
        </right>
      </border>
    </dxf>
    <dxf>
      <fill>
        <patternFill>
          <bgColor rgb="FFFFFF00"/>
        </patternFill>
      </fill>
      <border>
        <left style="thin">
          <color indexed="64"/>
        </left>
        <right style="thin">
          <color indexed="64"/>
        </right>
      </border>
    </dxf>
    <dxf>
      <fill>
        <patternFill>
          <bgColor rgb="FFFFFF00"/>
        </patternFill>
      </fill>
      <border>
        <left style="thin">
          <color indexed="64"/>
        </left>
        <right style="thin">
          <color indexed="64"/>
        </right>
      </border>
    </dxf>
    <dxf>
      <font>
        <color rgb="FF990000"/>
      </font>
      <fill>
        <patternFill>
          <bgColor rgb="FFFFFF00"/>
        </patternFill>
      </fill>
      <border>
        <right style="thin">
          <color indexed="64"/>
        </right>
      </border>
    </dxf>
    <dxf>
      <fill>
        <patternFill>
          <bgColor rgb="FFFFFF00"/>
        </patternFill>
      </fill>
      <border>
        <left style="thin">
          <color indexed="64"/>
        </left>
        <right style="thin">
          <color indexed="64"/>
        </right>
      </border>
    </dxf>
    <dxf>
      <font>
        <b/>
        <i val="0"/>
        <color rgb="FF990000"/>
      </font>
      <fill>
        <patternFill patternType="solid">
          <bgColor rgb="FFFFFF00"/>
        </patternFill>
      </fill>
      <border>
        <left style="thin">
          <color indexed="64"/>
        </left>
        <top style="thin">
          <color indexed="64"/>
        </top>
      </border>
    </dxf>
    <dxf>
      <font>
        <b/>
        <i val="0"/>
        <color auto="1"/>
      </font>
    </dxf>
    <dxf>
      <font>
        <b/>
        <i val="0"/>
        <color auto="1"/>
      </font>
    </dxf>
    <dxf>
      <font>
        <b/>
        <i val="0"/>
        <color auto="1"/>
      </font>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border>
        <left style="thin">
          <color indexed="64"/>
        </left>
        <right style="thin">
          <color indexed="64"/>
        </right>
        <top style="thin">
          <color indexed="64"/>
        </top>
        <bottom style="thin">
          <color indexed="64"/>
        </bottom>
      </border>
    </dxf>
    <dxf>
      <font>
        <b/>
        <i val="0"/>
        <color rgb="FF0000E1"/>
      </font>
      <fill>
        <patternFill>
          <bgColor rgb="FFFFFF00"/>
        </patternFill>
      </fill>
      <border>
        <left style="thin">
          <color indexed="64"/>
        </left>
        <right style="thin">
          <color indexed="64"/>
        </right>
        <top style="thin">
          <color indexed="64"/>
        </top>
        <bottom style="thin">
          <color indexed="64"/>
        </bottom>
      </border>
    </dxf>
    <dxf>
      <fill>
        <patternFill>
          <bgColor rgb="FFFFCC66"/>
        </patternFill>
      </fill>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ont>
        <b/>
        <i val="0"/>
        <color auto="1"/>
      </font>
      <fill>
        <patternFill>
          <bgColor rgb="FFFFCC66"/>
        </patternFill>
      </fill>
    </dxf>
    <dxf>
      <font>
        <b/>
        <i val="0"/>
        <color auto="1"/>
      </font>
    </dxf>
    <dxf>
      <font>
        <b/>
        <i val="0"/>
        <color auto="1"/>
      </font>
    </dxf>
    <dxf>
      <fill>
        <patternFill>
          <bgColor rgb="FFFFCC66"/>
        </patternFill>
      </fill>
    </dxf>
    <dxf>
      <font>
        <b/>
        <i val="0"/>
        <color auto="1"/>
      </font>
      <fill>
        <patternFill>
          <bgColor rgb="FFFFCC66"/>
        </patternFill>
      </fill>
    </dxf>
    <dxf>
      <font>
        <b/>
        <i val="0"/>
        <color auto="1"/>
      </font>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lor rgb="FF990000"/>
      </font>
      <fill>
        <patternFill>
          <bgColor rgb="FFFFFF00"/>
        </patternFill>
      </fill>
    </dxf>
    <dxf>
      <font>
        <b/>
        <i val="0"/>
        <color rgb="FF990000"/>
      </font>
      <fill>
        <patternFill>
          <bgColor rgb="FFFFFF00"/>
        </patternFill>
      </fill>
    </dxf>
    <dxf>
      <font>
        <b/>
        <i val="0"/>
        <condense val="0"/>
        <extend val="0"/>
        <color auto="1"/>
      </font>
      <fill>
        <patternFill>
          <bgColor rgb="FFFFCC66"/>
        </patternFill>
      </fill>
      <border>
        <left style="thin">
          <color indexed="64"/>
        </left>
        <right style="thin">
          <color indexed="64"/>
        </right>
        <top style="thin">
          <color indexed="64"/>
        </top>
        <bottom style="thin">
          <color indexed="64"/>
        </bottom>
      </border>
    </dxf>
    <dxf>
      <font>
        <b/>
        <i val="0"/>
      </font>
    </dxf>
    <dxf>
      <font>
        <b/>
        <i val="0"/>
        <color rgb="FF990000"/>
      </font>
      <fill>
        <patternFill>
          <bgColor indexed="13"/>
        </patternFill>
      </fill>
      <border>
        <left style="thin">
          <color indexed="64"/>
        </left>
        <right style="thin">
          <color indexed="64"/>
        </right>
        <top style="thin">
          <color indexed="64"/>
        </top>
        <bottom style="thin">
          <color indexed="64"/>
        </bottom>
      </border>
    </dxf>
    <dxf>
      <font>
        <b/>
        <i val="0"/>
        <color rgb="FF990000"/>
      </font>
      <fill>
        <patternFill>
          <bgColor rgb="FFFFFF00"/>
        </patternFill>
      </fill>
    </dxf>
    <dxf>
      <font>
        <b/>
        <i val="0"/>
        <color rgb="FF990000"/>
      </font>
      <fill>
        <patternFill patternType="solid">
          <bgColor rgb="FFFFFF00"/>
        </patternFill>
      </fill>
      <border>
        <left style="thin">
          <color indexed="64"/>
        </left>
        <right style="thin">
          <color indexed="64"/>
        </right>
        <top style="thin">
          <color indexed="64"/>
        </top>
        <bottom style="thin">
          <color indexed="64"/>
        </bottom>
      </border>
    </dxf>
    <dxf>
      <font>
        <b/>
        <i val="0"/>
        <color rgb="FF990000"/>
      </font>
      <fill>
        <patternFill patternType="solid">
          <bgColor rgb="FFFFFF00"/>
        </patternFill>
      </fill>
      <border>
        <left style="thin">
          <color indexed="64"/>
        </left>
        <right style="thin">
          <color indexed="64"/>
        </right>
        <top style="thin">
          <color indexed="64"/>
        </top>
        <bottom style="thin">
          <color indexed="64"/>
        </bottom>
      </border>
    </dxf>
    <dxf>
      <fill>
        <patternFill>
          <bgColor rgb="FFFFFF00"/>
        </patternFill>
      </fill>
    </dxf>
    <dxf>
      <font>
        <b/>
        <i val="0"/>
        <color rgb="FF800000"/>
      </font>
      <fill>
        <patternFill>
          <bgColor rgb="FFFFFF00"/>
        </patternFill>
      </fill>
      <border>
        <right style="thin">
          <color auto="1"/>
        </right>
        <top style="thin">
          <color auto="1"/>
        </top>
        <bottom style="thin">
          <color auto="1"/>
        </bottom>
        <vertical/>
        <horizontal/>
      </border>
    </dxf>
    <dxf>
      <font>
        <color rgb="FF800000"/>
      </font>
      <fill>
        <patternFill>
          <bgColor rgb="FFFFFF00"/>
        </patternFill>
      </fill>
      <border>
        <right style="thin">
          <color auto="1"/>
        </right>
        <top style="thin">
          <color auto="1"/>
        </top>
        <bottom style="thin">
          <color auto="1"/>
        </bottom>
        <vertical/>
        <horizontal/>
      </border>
    </dxf>
    <dxf>
      <font>
        <b/>
        <i val="0"/>
      </font>
      <fill>
        <patternFill>
          <bgColor rgb="FFFFFF99"/>
        </patternFill>
      </fill>
      <border>
        <left style="thin">
          <color auto="1"/>
        </left>
        <right style="thin">
          <color auto="1"/>
        </right>
        <top style="thin">
          <color auto="1"/>
        </top>
        <bottom style="thin">
          <color auto="1"/>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border>
        <right style="thin">
          <color indexed="64"/>
        </right>
      </border>
    </dxf>
    <dxf>
      <border>
        <left style="thin">
          <color indexed="64"/>
        </left>
        <right style="thin">
          <color indexed="64"/>
        </right>
      </border>
    </dxf>
    <dxf>
      <font>
        <b/>
        <i val="0"/>
        <color rgb="FF990000"/>
      </font>
      <fill>
        <patternFill>
          <bgColor rgb="FFFFCC66"/>
        </patternFill>
      </fill>
    </dxf>
    <dxf>
      <fill>
        <patternFill>
          <bgColor rgb="FFFFFF00"/>
        </patternFill>
      </fill>
    </dxf>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FFCC66"/>
      <color rgb="FF99CCFF"/>
      <color rgb="FFFFCC99"/>
      <color rgb="FF0000FF"/>
      <color rgb="FFC0C0C0"/>
      <color rgb="FF800000"/>
      <color rgb="FFFFFF99"/>
      <color rgb="FF99330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570036</xdr:colOff>
      <xdr:row>32</xdr:row>
      <xdr:rowOff>186838</xdr:rowOff>
    </xdr:from>
    <xdr:to>
      <xdr:col>9</xdr:col>
      <xdr:colOff>600516</xdr:colOff>
      <xdr:row>36</xdr:row>
      <xdr:rowOff>296600</xdr:rowOff>
    </xdr:to>
    <xdr:pic>
      <xdr:nvPicPr>
        <xdr:cNvPr id="2" name="Picture 1" descr="Minnesota Department of Health logo&#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3936" y="9321313"/>
          <a:ext cx="1325880" cy="9098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hepdataportalui.web.health.state.mn.us/" TargetMode="External"/><Relationship Id="rId2" Type="http://schemas.openxmlformats.org/officeDocument/2006/relationships/hyperlink" Target="mailto:health.drmreport@state.mn.us" TargetMode="External"/><Relationship Id="rId1" Type="http://schemas.openxmlformats.org/officeDocument/2006/relationships/hyperlink" Target="mailto:health.drmreport@state.mn.us"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ealth.state.mn.us/data/economics/hccis/reporting/healthplan/index.html" TargetMode="External"/><Relationship Id="rId1" Type="http://schemas.openxmlformats.org/officeDocument/2006/relationships/hyperlink" Target="https://authenticator4hp.web.health.state.mn.us/auth/realms/HEPDataPortal-apps-realm/protocol/openid-connect/auth?client_id=HEPDataPortal&amp;redirect_uri=https%3A%2F%2Fhepdataportalui.web.health.state.mn.us%2F&amp;state=3270561d-2997-4ba7-b86b-acb7dd8b317f&amp;response_mode=fragment&amp;response_type=code&amp;scope=openid&amp;nonce=8b8f5cdc-adf6-4a3a-8351-6eb7aaec77d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visor.mn.gov/statutes/cite/62E.23" TargetMode="External"/><Relationship Id="rId3" Type="http://schemas.openxmlformats.org/officeDocument/2006/relationships/hyperlink" Target="https://www.revisor.mn.gov/statutes/?id=62A.011" TargetMode="External"/><Relationship Id="rId7" Type="http://schemas.openxmlformats.org/officeDocument/2006/relationships/hyperlink" Target="https://www.revisor.mn.gov/statutes/?id=295.582" TargetMode="External"/><Relationship Id="rId2" Type="http://schemas.openxmlformats.org/officeDocument/2006/relationships/hyperlink" Target="https://www.revisor.mn.gov/statutes/?id=62L.02" TargetMode="External"/><Relationship Id="rId1" Type="http://schemas.openxmlformats.org/officeDocument/2006/relationships/hyperlink" Target="https://www.revisor.mn.gov/rules/?id=4652.0100" TargetMode="External"/><Relationship Id="rId6" Type="http://schemas.openxmlformats.org/officeDocument/2006/relationships/hyperlink" Target="https://www.revisor.mn.gov/statutes/?id=295.52" TargetMode="External"/><Relationship Id="rId5" Type="http://schemas.openxmlformats.org/officeDocument/2006/relationships/hyperlink" Target="https://www.revisor.mn.gov/statutes/?id=295.582" TargetMode="External"/><Relationship Id="rId4" Type="http://schemas.openxmlformats.org/officeDocument/2006/relationships/hyperlink" Target="https://www.revisor.mn.gov/statutes/?id=295.52"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P354"/>
  <sheetViews>
    <sheetView zoomScaleNormal="100" workbookViewId="0">
      <selection activeCell="A2" sqref="A2:E351"/>
    </sheetView>
  </sheetViews>
  <sheetFormatPr defaultColWidth="9.140625" defaultRowHeight="12.75" x14ac:dyDescent="0.2"/>
  <cols>
    <col min="1" max="1" width="9.140625" style="31"/>
    <col min="2" max="2" width="12.5703125" style="31" customWidth="1"/>
    <col min="3" max="3" width="9.140625" style="31"/>
    <col min="4" max="4" width="9.140625" style="43"/>
    <col min="5" max="5" width="9.140625" style="31"/>
    <col min="6" max="6" width="9.140625" style="30"/>
    <col min="7" max="16384" width="9.140625" style="31"/>
  </cols>
  <sheetData>
    <row r="1" spans="1:13" s="32" customFormat="1" ht="64.5" customHeight="1" x14ac:dyDescent="0.2">
      <c r="A1" s="32" t="s">
        <v>252</v>
      </c>
      <c r="B1" s="32" t="s">
        <v>253</v>
      </c>
      <c r="C1" s="32" t="s">
        <v>254</v>
      </c>
      <c r="D1" s="33" t="s">
        <v>255</v>
      </c>
      <c r="E1" s="32" t="s">
        <v>256</v>
      </c>
      <c r="F1" s="34"/>
    </row>
    <row r="2" spans="1:13" x14ac:dyDescent="0.2">
      <c r="A2" s="35">
        <f>'Company Information'!$D$4</f>
        <v>0</v>
      </c>
      <c r="B2" s="30">
        <f>'Company Information'!$N$1</f>
        <v>2024</v>
      </c>
      <c r="C2" s="31">
        <f>'Company Information'!R8</f>
        <v>1026</v>
      </c>
      <c r="D2" s="36" t="str">
        <f>""&amp;'Company Information'!E8</f>
        <v/>
      </c>
      <c r="E2" s="31">
        <v>73</v>
      </c>
      <c r="F2" s="37" t="s">
        <v>49</v>
      </c>
      <c r="G2" s="38"/>
      <c r="H2" s="38"/>
      <c r="I2" s="39"/>
      <c r="K2" s="28"/>
      <c r="M2" s="28" t="s">
        <v>530</v>
      </c>
    </row>
    <row r="3" spans="1:13" x14ac:dyDescent="0.2">
      <c r="A3" s="35">
        <f>'Company Information'!$D$4</f>
        <v>0</v>
      </c>
      <c r="B3" s="30">
        <f>'Company Information'!$N$1</f>
        <v>2024</v>
      </c>
      <c r="C3" s="31">
        <f>'Company Information'!R9</f>
        <v>1027</v>
      </c>
      <c r="D3" s="36" t="str">
        <f>""&amp;'Company Information'!F9</f>
        <v/>
      </c>
      <c r="E3" s="31">
        <v>73</v>
      </c>
      <c r="F3" s="40" t="s">
        <v>49</v>
      </c>
      <c r="G3" s="41"/>
      <c r="H3" s="41"/>
      <c r="I3" s="42"/>
      <c r="K3" s="549"/>
      <c r="M3" s="28" t="s">
        <v>481</v>
      </c>
    </row>
    <row r="4" spans="1:13" x14ac:dyDescent="0.2">
      <c r="A4" s="35">
        <f>'Company Information'!$D$4</f>
        <v>0</v>
      </c>
      <c r="B4" s="30">
        <f>'Company Information'!$N$1</f>
        <v>2024</v>
      </c>
      <c r="C4" s="31">
        <f>'Company Information'!R10</f>
        <v>1028</v>
      </c>
      <c r="D4" s="36" t="str">
        <f>""&amp;'Company Information'!F10</f>
        <v/>
      </c>
      <c r="E4" s="31">
        <v>73</v>
      </c>
      <c r="F4" s="40" t="s">
        <v>49</v>
      </c>
      <c r="G4" s="41"/>
      <c r="H4" s="41"/>
      <c r="I4" s="42"/>
      <c r="M4" s="549" t="str">
        <f>IF(ISBLANK('Company Information'!D22),"No Signature - audit excl 211.74","Signature Provided")</f>
        <v>No Signature - audit excl 211.74</v>
      </c>
    </row>
    <row r="5" spans="1:13" x14ac:dyDescent="0.2">
      <c r="A5" s="35">
        <f>'Company Information'!$D$4</f>
        <v>0</v>
      </c>
      <c r="B5" s="30">
        <f>'Company Information'!$N$1</f>
        <v>2024</v>
      </c>
      <c r="C5" s="31">
        <f>'Company Information'!R11</f>
        <v>1045</v>
      </c>
      <c r="D5" s="36" t="str">
        <f>""&amp;'Company Information'!E11</f>
        <v/>
      </c>
      <c r="E5" s="31">
        <v>73</v>
      </c>
      <c r="F5" s="40" t="s">
        <v>49</v>
      </c>
      <c r="G5" s="41"/>
      <c r="H5" s="41"/>
      <c r="I5" s="42"/>
    </row>
    <row r="6" spans="1:13" x14ac:dyDescent="0.2">
      <c r="A6" s="35">
        <f>'Company Information'!$D$4</f>
        <v>0</v>
      </c>
      <c r="B6" s="30">
        <f>'Company Information'!$N$1</f>
        <v>2024</v>
      </c>
      <c r="C6" s="31">
        <f>'Company Information'!R12</f>
        <v>1275</v>
      </c>
      <c r="D6" s="43" t="str">
        <f>IF(OR('Company Information'!E12=0,ISBLANK('Company Information'!E12)),"",'Company Information'!E12)</f>
        <v/>
      </c>
      <c r="E6" s="31">
        <v>73</v>
      </c>
      <c r="F6" s="44" t="s">
        <v>49</v>
      </c>
      <c r="G6" s="45"/>
      <c r="H6" s="45"/>
      <c r="I6" s="46"/>
    </row>
    <row r="7" spans="1:13" x14ac:dyDescent="0.2">
      <c r="A7" s="35">
        <f>'Company Information'!$D$4</f>
        <v>0</v>
      </c>
      <c r="B7" s="30">
        <f>'Company Information'!$N$1</f>
        <v>2024</v>
      </c>
      <c r="C7" s="47">
        <f>Enrollment!H5</f>
        <v>1000</v>
      </c>
      <c r="D7" s="29" t="str">
        <f>IF(AND(ISBLANK(Enrollment!G5),ISBLANK(Enrollment!I5)),"",IF(ISBLANK(Enrollment!G5),0,1))</f>
        <v/>
      </c>
      <c r="E7" s="31">
        <v>73</v>
      </c>
      <c r="F7" s="48" t="s">
        <v>47</v>
      </c>
      <c r="G7" s="49"/>
      <c r="H7" s="49"/>
      <c r="I7" s="50"/>
    </row>
    <row r="8" spans="1:13" x14ac:dyDescent="0.2">
      <c r="A8" s="35">
        <f>'Company Information'!$D$4</f>
        <v>0</v>
      </c>
      <c r="B8" s="30">
        <f>'Company Information'!$N$1</f>
        <v>2024</v>
      </c>
      <c r="C8" s="47">
        <f>Enrollment!J5</f>
        <v>501</v>
      </c>
      <c r="D8" s="51" t="str">
        <f>IF(OR(Enrollment!O5="Enter multiple used for calculating medical lives:",ISBLANK(Enrollment!I5)),"",Enrollment!O5)</f>
        <v/>
      </c>
      <c r="E8" s="31">
        <v>73</v>
      </c>
      <c r="F8" s="52" t="s">
        <v>47</v>
      </c>
      <c r="G8" s="53"/>
      <c r="H8" s="53"/>
      <c r="I8" s="54"/>
    </row>
    <row r="9" spans="1:13" x14ac:dyDescent="0.2">
      <c r="A9" s="35">
        <f>'Company Information'!$D$4</f>
        <v>0</v>
      </c>
      <c r="B9" s="30">
        <f>'Company Information'!$N$1</f>
        <v>2024</v>
      </c>
      <c r="C9" s="47">
        <f>Enrollment!H23</f>
        <v>1009</v>
      </c>
      <c r="D9" s="43" t="str">
        <f>IF(AND(ISBLANK(Enrollment!G23),ISBLANK(Enrollment!I23)),"",IF(ISBLANK(Enrollment!G23),0,1))</f>
        <v/>
      </c>
      <c r="E9" s="31">
        <v>73</v>
      </c>
      <c r="F9" s="52" t="s">
        <v>48</v>
      </c>
      <c r="G9" s="53"/>
      <c r="H9" s="53"/>
      <c r="I9" s="54"/>
    </row>
    <row r="10" spans="1:13" x14ac:dyDescent="0.2">
      <c r="A10" s="35">
        <f>'Company Information'!$D$4</f>
        <v>0</v>
      </c>
      <c r="B10" s="30">
        <f>'Company Information'!$N$1</f>
        <v>2024</v>
      </c>
      <c r="C10" s="47">
        <f>Enrollment!J23</f>
        <v>510</v>
      </c>
      <c r="D10" s="51" t="str">
        <f>IF(OR(Enrollment!O23="Enter multiple used for calculating medical lives:",ISBLANK(Enrollment!I23)),"",Enrollment!O23)</f>
        <v/>
      </c>
      <c r="E10" s="31">
        <v>73</v>
      </c>
      <c r="F10" s="52" t="s">
        <v>48</v>
      </c>
      <c r="G10" s="53"/>
      <c r="H10" s="53"/>
      <c r="I10" s="54"/>
    </row>
    <row r="11" spans="1:13" x14ac:dyDescent="0.2">
      <c r="A11" s="35">
        <f>'Company Information'!$D$4</f>
        <v>0</v>
      </c>
      <c r="B11" s="30">
        <f>'Company Information'!$N$1</f>
        <v>2024</v>
      </c>
      <c r="C11" s="30">
        <f>Enrollment!B8</f>
        <v>502</v>
      </c>
      <c r="D11" s="43" t="str">
        <f>IF(OR(Enrollment!C$8=0,ISBLANK(Enrollment!C$8)),"",Enrollment!C$8)</f>
        <v/>
      </c>
      <c r="E11" s="31">
        <v>73</v>
      </c>
      <c r="F11" s="52" t="s">
        <v>47</v>
      </c>
      <c r="G11" s="53"/>
      <c r="H11" s="53"/>
      <c r="I11" s="54"/>
    </row>
    <row r="12" spans="1:13" x14ac:dyDescent="0.2">
      <c r="A12" s="35">
        <f>'Company Information'!$D$4</f>
        <v>0</v>
      </c>
      <c r="B12" s="30">
        <f>'Company Information'!$N$1</f>
        <v>2024</v>
      </c>
      <c r="C12" s="30">
        <f>Enrollment!B9</f>
        <v>503</v>
      </c>
      <c r="D12" s="43" t="str">
        <f>""&amp;Enrollment!C9</f>
        <v/>
      </c>
      <c r="E12" s="31">
        <v>73</v>
      </c>
      <c r="F12" s="52" t="s">
        <v>47</v>
      </c>
      <c r="G12" s="53"/>
      <c r="H12" s="53"/>
      <c r="I12" s="54"/>
    </row>
    <row r="13" spans="1:13" x14ac:dyDescent="0.2">
      <c r="A13" s="35">
        <f>'Company Information'!$D$4</f>
        <v>0</v>
      </c>
      <c r="B13" s="30">
        <f>'Company Information'!$N$1</f>
        <v>2024</v>
      </c>
      <c r="C13" s="30">
        <f>Enrollment!B10</f>
        <v>504</v>
      </c>
      <c r="D13" s="43" t="str">
        <f>""&amp;Enrollment!C10</f>
        <v/>
      </c>
      <c r="E13" s="31">
        <v>73</v>
      </c>
      <c r="F13" s="52" t="s">
        <v>47</v>
      </c>
      <c r="G13" s="53"/>
      <c r="H13" s="53"/>
      <c r="I13" s="54"/>
    </row>
    <row r="14" spans="1:13" x14ac:dyDescent="0.2">
      <c r="A14" s="35">
        <f>'Company Information'!$D$4</f>
        <v>0</v>
      </c>
      <c r="B14" s="30">
        <f>'Company Information'!$N$1</f>
        <v>2024</v>
      </c>
      <c r="C14" s="30">
        <f>Enrollment!B12</f>
        <v>505</v>
      </c>
      <c r="D14" s="43" t="str">
        <f>""&amp;Enrollment!C12</f>
        <v/>
      </c>
      <c r="E14" s="31">
        <v>73</v>
      </c>
      <c r="F14" s="52" t="s">
        <v>47</v>
      </c>
      <c r="G14" s="53"/>
      <c r="H14" s="53"/>
      <c r="I14" s="54"/>
    </row>
    <row r="15" spans="1:13" x14ac:dyDescent="0.2">
      <c r="A15" s="35">
        <f>'Company Information'!$D$4</f>
        <v>0</v>
      </c>
      <c r="B15" s="30">
        <f>'Company Information'!$N$1</f>
        <v>2024</v>
      </c>
      <c r="C15" s="30">
        <f>Enrollment!B13</f>
        <v>506</v>
      </c>
      <c r="D15" s="43" t="str">
        <f>""&amp;Enrollment!C13</f>
        <v/>
      </c>
      <c r="E15" s="31">
        <v>73</v>
      </c>
      <c r="F15" s="52" t="s">
        <v>47</v>
      </c>
      <c r="G15" s="53"/>
      <c r="H15" s="53"/>
      <c r="I15" s="54"/>
    </row>
    <row r="16" spans="1:13" x14ac:dyDescent="0.2">
      <c r="A16" s="35">
        <f>'Company Information'!$D$4</f>
        <v>0</v>
      </c>
      <c r="B16" s="30">
        <f>'Company Information'!$N$1</f>
        <v>2024</v>
      </c>
      <c r="C16" s="31">
        <f>Enrollment!B14</f>
        <v>1007</v>
      </c>
      <c r="D16" s="43" t="str">
        <f>""&amp;Enrollment!C14</f>
        <v/>
      </c>
      <c r="E16" s="31">
        <v>73</v>
      </c>
      <c r="F16" s="52" t="s">
        <v>47</v>
      </c>
      <c r="G16" s="53"/>
      <c r="H16" s="53"/>
      <c r="I16" s="54"/>
    </row>
    <row r="17" spans="1:9" x14ac:dyDescent="0.2">
      <c r="A17" s="35">
        <f>'Company Information'!$D$4</f>
        <v>0</v>
      </c>
      <c r="B17" s="30">
        <f>'Company Information'!$N$1</f>
        <v>2024</v>
      </c>
      <c r="C17" s="31">
        <f>Enrollment!B17</f>
        <v>1008</v>
      </c>
      <c r="D17" s="43" t="str">
        <f>""&amp;Enrollment!C17</f>
        <v/>
      </c>
      <c r="E17" s="31">
        <v>73</v>
      </c>
      <c r="F17" s="52" t="s">
        <v>47</v>
      </c>
      <c r="G17" s="53"/>
      <c r="H17" s="53"/>
      <c r="I17" s="54"/>
    </row>
    <row r="18" spans="1:9" x14ac:dyDescent="0.2">
      <c r="A18" s="35">
        <f>'Company Information'!$D$4</f>
        <v>0</v>
      </c>
      <c r="B18" s="30">
        <f>'Company Information'!$N$1</f>
        <v>2024</v>
      </c>
      <c r="C18" s="31">
        <f>Enrollment!D8</f>
        <v>1016</v>
      </c>
      <c r="D18" s="43" t="str">
        <f>IF(OR(Enrollment!E$8=0,ISBLANK(Enrollment!E$8)),"",Enrollment!E$8)</f>
        <v/>
      </c>
      <c r="E18" s="31">
        <v>73</v>
      </c>
      <c r="F18" s="52" t="s">
        <v>47</v>
      </c>
      <c r="G18" s="53"/>
      <c r="H18" s="53"/>
      <c r="I18" s="54"/>
    </row>
    <row r="19" spans="1:9" x14ac:dyDescent="0.2">
      <c r="A19" s="35">
        <f>'Company Information'!$D$4</f>
        <v>0</v>
      </c>
      <c r="B19" s="30">
        <f>'Company Information'!$N$1</f>
        <v>2024</v>
      </c>
      <c r="C19" s="31">
        <f>Enrollment!D9</f>
        <v>1017</v>
      </c>
      <c r="D19" s="43" t="str">
        <f>""&amp;Enrollment!E9</f>
        <v/>
      </c>
      <c r="E19" s="31">
        <v>73</v>
      </c>
      <c r="F19" s="52" t="s">
        <v>47</v>
      </c>
      <c r="G19" s="53"/>
      <c r="H19" s="53"/>
      <c r="I19" s="54"/>
    </row>
    <row r="20" spans="1:9" x14ac:dyDescent="0.2">
      <c r="A20" s="35">
        <f>'Company Information'!$D$4</f>
        <v>0</v>
      </c>
      <c r="B20" s="30">
        <f>'Company Information'!$N$1</f>
        <v>2024</v>
      </c>
      <c r="C20" s="31">
        <f>Enrollment!D10</f>
        <v>1018</v>
      </c>
      <c r="D20" s="43" t="str">
        <f>""&amp;Enrollment!E10</f>
        <v/>
      </c>
      <c r="E20" s="31">
        <v>73</v>
      </c>
      <c r="F20" s="52" t="s">
        <v>47</v>
      </c>
      <c r="G20" s="53"/>
      <c r="H20" s="53"/>
      <c r="I20" s="54"/>
    </row>
    <row r="21" spans="1:9" x14ac:dyDescent="0.2">
      <c r="A21" s="35">
        <f>'Company Information'!$D$4</f>
        <v>0</v>
      </c>
      <c r="B21" s="30">
        <f>'Company Information'!$N$1</f>
        <v>2024</v>
      </c>
      <c r="C21" s="31">
        <f>Enrollment!D12</f>
        <v>1019</v>
      </c>
      <c r="D21" s="43" t="str">
        <f>""&amp;Enrollment!E12</f>
        <v/>
      </c>
      <c r="E21" s="31">
        <v>73</v>
      </c>
      <c r="F21" s="52" t="s">
        <v>47</v>
      </c>
      <c r="G21" s="53"/>
      <c r="H21" s="53"/>
      <c r="I21" s="54"/>
    </row>
    <row r="22" spans="1:9" x14ac:dyDescent="0.2">
      <c r="A22" s="35">
        <f>'Company Information'!$D$4</f>
        <v>0</v>
      </c>
      <c r="B22" s="30">
        <f>'Company Information'!$N$1</f>
        <v>2024</v>
      </c>
      <c r="C22" s="30">
        <f>Enrollment!D17</f>
        <v>520</v>
      </c>
      <c r="D22" s="43" t="str">
        <f>""&amp;Enrollment!E17</f>
        <v/>
      </c>
      <c r="E22" s="31">
        <v>73</v>
      </c>
      <c r="F22" s="52" t="s">
        <v>47</v>
      </c>
      <c r="G22" s="53"/>
      <c r="H22" s="53"/>
      <c r="I22" s="54"/>
    </row>
    <row r="23" spans="1:9" x14ac:dyDescent="0.2">
      <c r="A23" s="35">
        <f>'Company Information'!$D$4</f>
        <v>0</v>
      </c>
      <c r="B23" s="30">
        <f>'Company Information'!$N$1</f>
        <v>2024</v>
      </c>
      <c r="C23" s="31">
        <f>Enrollment!F8</f>
        <v>1029</v>
      </c>
      <c r="D23" s="43" t="str">
        <f>IF(OR(Enrollment!G$8=0,ISBLANK(Enrollment!G$8)),"",Enrollment!G$8)</f>
        <v/>
      </c>
      <c r="E23" s="31">
        <v>73</v>
      </c>
      <c r="F23" s="52" t="s">
        <v>47</v>
      </c>
      <c r="G23" s="53"/>
      <c r="H23" s="53"/>
      <c r="I23" s="54"/>
    </row>
    <row r="24" spans="1:9" x14ac:dyDescent="0.2">
      <c r="A24" s="35">
        <f>'Company Information'!$D$4</f>
        <v>0</v>
      </c>
      <c r="B24" s="30">
        <f>'Company Information'!$N$1</f>
        <v>2024</v>
      </c>
      <c r="C24" s="31">
        <f>Enrollment!F9</f>
        <v>1030</v>
      </c>
      <c r="D24" s="43" t="str">
        <f>""&amp;Enrollment!G9</f>
        <v/>
      </c>
      <c r="E24" s="31">
        <v>73</v>
      </c>
      <c r="F24" s="52" t="s">
        <v>47</v>
      </c>
      <c r="G24" s="53"/>
      <c r="H24" s="53"/>
      <c r="I24" s="54"/>
    </row>
    <row r="25" spans="1:9" x14ac:dyDescent="0.2">
      <c r="A25" s="35">
        <f>'Company Information'!$D$4</f>
        <v>0</v>
      </c>
      <c r="B25" s="30">
        <f>'Company Information'!$N$1</f>
        <v>2024</v>
      </c>
      <c r="C25" s="31">
        <f>Enrollment!F10</f>
        <v>1031</v>
      </c>
      <c r="D25" s="43" t="str">
        <f>""&amp;Enrollment!G10</f>
        <v/>
      </c>
      <c r="E25" s="31">
        <v>73</v>
      </c>
      <c r="F25" s="52" t="s">
        <v>47</v>
      </c>
      <c r="G25" s="53"/>
      <c r="H25" s="53"/>
      <c r="I25" s="54"/>
    </row>
    <row r="26" spans="1:9" x14ac:dyDescent="0.2">
      <c r="A26" s="35">
        <f>'Company Information'!$D$4</f>
        <v>0</v>
      </c>
      <c r="B26" s="30">
        <f>'Company Information'!$N$1</f>
        <v>2024</v>
      </c>
      <c r="C26" s="31">
        <f>Enrollment!F12</f>
        <v>1032</v>
      </c>
      <c r="D26" s="43" t="str">
        <f>""&amp;Enrollment!G12</f>
        <v/>
      </c>
      <c r="E26" s="31">
        <v>73</v>
      </c>
      <c r="F26" s="52" t="s">
        <v>47</v>
      </c>
      <c r="G26" s="53"/>
      <c r="H26" s="53"/>
      <c r="I26" s="54"/>
    </row>
    <row r="27" spans="1:9" x14ac:dyDescent="0.2">
      <c r="A27" s="35">
        <f>'Company Information'!$D$4</f>
        <v>0</v>
      </c>
      <c r="B27" s="30">
        <f>'Company Information'!$N$1</f>
        <v>2024</v>
      </c>
      <c r="C27" s="31">
        <f>Enrollment!F17</f>
        <v>1033</v>
      </c>
      <c r="D27" s="43" t="str">
        <f>""&amp;Enrollment!G17</f>
        <v/>
      </c>
      <c r="E27" s="31">
        <v>73</v>
      </c>
      <c r="F27" s="52" t="s">
        <v>47</v>
      </c>
      <c r="G27" s="53"/>
      <c r="H27" s="53"/>
      <c r="I27" s="54"/>
    </row>
    <row r="28" spans="1:9" x14ac:dyDescent="0.2">
      <c r="A28" s="35">
        <f>'Company Information'!$D$4</f>
        <v>0</v>
      </c>
      <c r="B28" s="30">
        <f>'Company Information'!$N$1</f>
        <v>2024</v>
      </c>
      <c r="C28" s="31">
        <f>Enrollment!H8</f>
        <v>1052</v>
      </c>
      <c r="D28" s="43" t="str">
        <f>IF(OR(Enrollment!I$8=0,ISBLANK(Enrollment!I$8)),"",Enrollment!I$8)</f>
        <v/>
      </c>
      <c r="E28" s="31">
        <v>73</v>
      </c>
      <c r="F28" s="52" t="s">
        <v>47</v>
      </c>
      <c r="G28" s="53"/>
      <c r="H28" s="53"/>
      <c r="I28" s="54"/>
    </row>
    <row r="29" spans="1:9" x14ac:dyDescent="0.2">
      <c r="A29" s="35">
        <f>'Company Information'!$D$4</f>
        <v>0</v>
      </c>
      <c r="B29" s="30">
        <f>'Company Information'!$N$1</f>
        <v>2024</v>
      </c>
      <c r="C29" s="31">
        <f>Enrollment!H9</f>
        <v>1053</v>
      </c>
      <c r="D29" s="43" t="str">
        <f>""&amp;Enrollment!I9</f>
        <v/>
      </c>
      <c r="E29" s="31">
        <v>73</v>
      </c>
      <c r="F29" s="52" t="s">
        <v>47</v>
      </c>
      <c r="G29" s="53"/>
      <c r="H29" s="53"/>
      <c r="I29" s="54"/>
    </row>
    <row r="30" spans="1:9" x14ac:dyDescent="0.2">
      <c r="A30" s="35">
        <f>'Company Information'!$D$4</f>
        <v>0</v>
      </c>
      <c r="B30" s="30">
        <f>'Company Information'!$N$1</f>
        <v>2024</v>
      </c>
      <c r="C30" s="31">
        <f>Enrollment!H10</f>
        <v>1054</v>
      </c>
      <c r="D30" s="43" t="str">
        <f>""&amp;Enrollment!I10</f>
        <v/>
      </c>
      <c r="E30" s="31">
        <v>73</v>
      </c>
      <c r="F30" s="52" t="s">
        <v>47</v>
      </c>
      <c r="G30" s="53"/>
      <c r="H30" s="53"/>
      <c r="I30" s="54"/>
    </row>
    <row r="31" spans="1:9" x14ac:dyDescent="0.2">
      <c r="A31" s="35">
        <f>'Company Information'!$D$4</f>
        <v>0</v>
      </c>
      <c r="B31" s="30">
        <f>'Company Information'!$N$1</f>
        <v>2024</v>
      </c>
      <c r="C31" s="31">
        <f>Enrollment!H12</f>
        <v>1055</v>
      </c>
      <c r="D31" s="43" t="str">
        <f>""&amp;Enrollment!I12</f>
        <v/>
      </c>
      <c r="E31" s="31">
        <v>73</v>
      </c>
      <c r="F31" s="52" t="s">
        <v>47</v>
      </c>
      <c r="G31" s="53"/>
      <c r="H31" s="53"/>
      <c r="I31" s="54"/>
    </row>
    <row r="32" spans="1:9" x14ac:dyDescent="0.2">
      <c r="A32" s="35">
        <f>'Company Information'!$D$4</f>
        <v>0</v>
      </c>
      <c r="B32" s="30">
        <f>'Company Information'!$N$1</f>
        <v>2024</v>
      </c>
      <c r="C32" s="31">
        <f>Enrollment!H17</f>
        <v>1056</v>
      </c>
      <c r="D32" s="43" t="str">
        <f>""&amp;Enrollment!I17</f>
        <v/>
      </c>
      <c r="E32" s="31">
        <v>73</v>
      </c>
      <c r="F32" s="52" t="s">
        <v>47</v>
      </c>
      <c r="G32" s="53"/>
      <c r="H32" s="53"/>
      <c r="I32" s="54"/>
    </row>
    <row r="33" spans="1:9" x14ac:dyDescent="0.2">
      <c r="A33" s="35">
        <f>'Company Information'!$D$4</f>
        <v>0</v>
      </c>
      <c r="B33" s="30">
        <f>'Company Information'!$N$1</f>
        <v>2024</v>
      </c>
      <c r="C33" s="31">
        <f>Enrollment!J8</f>
        <v>1039</v>
      </c>
      <c r="D33" s="43" t="str">
        <f>IF(OR(Enrollment!K$8=0,ISBLANK(Enrollment!K$8)),"",Enrollment!K$8)</f>
        <v/>
      </c>
      <c r="E33" s="31">
        <v>73</v>
      </c>
      <c r="F33" s="52" t="s">
        <v>47</v>
      </c>
      <c r="G33" s="53"/>
      <c r="H33" s="53"/>
      <c r="I33" s="54"/>
    </row>
    <row r="34" spans="1:9" x14ac:dyDescent="0.2">
      <c r="A34" s="35">
        <f>'Company Information'!$D$4</f>
        <v>0</v>
      </c>
      <c r="B34" s="30">
        <f>'Company Information'!$N$1</f>
        <v>2024</v>
      </c>
      <c r="C34" s="31">
        <f>Enrollment!J9</f>
        <v>1040</v>
      </c>
      <c r="D34" s="43" t="str">
        <f>""&amp;Enrollment!K9</f>
        <v/>
      </c>
      <c r="E34" s="31">
        <v>73</v>
      </c>
      <c r="F34" s="52" t="s">
        <v>47</v>
      </c>
      <c r="G34" s="53"/>
      <c r="H34" s="53"/>
      <c r="I34" s="54"/>
    </row>
    <row r="35" spans="1:9" x14ac:dyDescent="0.2">
      <c r="A35" s="35">
        <f>'Company Information'!$D$4</f>
        <v>0</v>
      </c>
      <c r="B35" s="30">
        <f>'Company Information'!$N$1</f>
        <v>2024</v>
      </c>
      <c r="C35" s="31">
        <f>Enrollment!J10</f>
        <v>1041</v>
      </c>
      <c r="D35" s="43" t="str">
        <f>""&amp;Enrollment!K10</f>
        <v/>
      </c>
      <c r="E35" s="31">
        <v>73</v>
      </c>
      <c r="F35" s="52" t="s">
        <v>47</v>
      </c>
      <c r="G35" s="53"/>
      <c r="H35" s="53"/>
      <c r="I35" s="54"/>
    </row>
    <row r="36" spans="1:9" x14ac:dyDescent="0.2">
      <c r="A36" s="35">
        <f>'Company Information'!$D$4</f>
        <v>0</v>
      </c>
      <c r="B36" s="30">
        <f>'Company Information'!$N$1</f>
        <v>2024</v>
      </c>
      <c r="C36" s="31">
        <f>Enrollment!J12</f>
        <v>1042</v>
      </c>
      <c r="D36" s="43" t="str">
        <f>""&amp;Enrollment!K12</f>
        <v/>
      </c>
      <c r="E36" s="31">
        <v>73</v>
      </c>
      <c r="F36" s="52" t="s">
        <v>47</v>
      </c>
      <c r="G36" s="53"/>
      <c r="H36" s="53"/>
      <c r="I36" s="54"/>
    </row>
    <row r="37" spans="1:9" x14ac:dyDescent="0.2">
      <c r="A37" s="35">
        <f>'Company Information'!$D$4</f>
        <v>0</v>
      </c>
      <c r="B37" s="30">
        <f>'Company Information'!$N$1</f>
        <v>2024</v>
      </c>
      <c r="C37" s="31">
        <f>Enrollment!J15</f>
        <v>1043</v>
      </c>
      <c r="D37" s="43" t="str">
        <f>""&amp;Enrollment!K15</f>
        <v/>
      </c>
      <c r="E37" s="31">
        <v>73</v>
      </c>
      <c r="F37" s="52" t="s">
        <v>47</v>
      </c>
      <c r="G37" s="53"/>
      <c r="H37" s="53"/>
      <c r="I37" s="54"/>
    </row>
    <row r="38" spans="1:9" x14ac:dyDescent="0.2">
      <c r="A38" s="35">
        <f>'Company Information'!$D$4</f>
        <v>0</v>
      </c>
      <c r="B38" s="30">
        <f>'Company Information'!$N$1</f>
        <v>2024</v>
      </c>
      <c r="C38" s="31">
        <f>Enrollment!J17</f>
        <v>1044</v>
      </c>
      <c r="D38" s="43" t="str">
        <f>""&amp;Enrollment!K17</f>
        <v/>
      </c>
      <c r="E38" s="31">
        <v>73</v>
      </c>
      <c r="F38" s="52" t="s">
        <v>47</v>
      </c>
      <c r="G38" s="53"/>
      <c r="H38" s="53"/>
      <c r="I38" s="54"/>
    </row>
    <row r="39" spans="1:9" x14ac:dyDescent="0.2">
      <c r="A39" s="35">
        <f>'Company Information'!$D$4</f>
        <v>0</v>
      </c>
      <c r="B39" s="30">
        <f>'Company Information'!$N$1</f>
        <v>2024</v>
      </c>
      <c r="C39" s="31">
        <f>Enrollment!L8</f>
        <v>1046</v>
      </c>
      <c r="D39" s="43" t="str">
        <f>IF(OR(Enrollment!M$8=0,ISBLANK(Enrollment!M$8)),"",Enrollment!M$8)</f>
        <v/>
      </c>
      <c r="E39" s="31">
        <v>73</v>
      </c>
      <c r="F39" s="52" t="s">
        <v>47</v>
      </c>
      <c r="G39" s="53"/>
      <c r="H39" s="53"/>
      <c r="I39" s="54"/>
    </row>
    <row r="40" spans="1:9" x14ac:dyDescent="0.2">
      <c r="A40" s="35">
        <f>'Company Information'!$D$4</f>
        <v>0</v>
      </c>
      <c r="B40" s="30">
        <f>'Company Information'!$N$1</f>
        <v>2024</v>
      </c>
      <c r="C40" s="31">
        <f>Enrollment!L9</f>
        <v>1047</v>
      </c>
      <c r="D40" s="43" t="str">
        <f>""&amp;Enrollment!M9</f>
        <v/>
      </c>
      <c r="E40" s="31">
        <v>73</v>
      </c>
      <c r="F40" s="52" t="s">
        <v>47</v>
      </c>
      <c r="G40" s="53"/>
      <c r="H40" s="53"/>
      <c r="I40" s="54"/>
    </row>
    <row r="41" spans="1:9" x14ac:dyDescent="0.2">
      <c r="A41" s="35">
        <f>'Company Information'!$D$4</f>
        <v>0</v>
      </c>
      <c r="B41" s="30">
        <f>'Company Information'!$N$1</f>
        <v>2024</v>
      </c>
      <c r="C41" s="31">
        <f>Enrollment!L10</f>
        <v>1048</v>
      </c>
      <c r="D41" s="43" t="str">
        <f>""&amp;Enrollment!M10</f>
        <v/>
      </c>
      <c r="E41" s="31">
        <v>73</v>
      </c>
      <c r="F41" s="52" t="s">
        <v>47</v>
      </c>
      <c r="G41" s="53"/>
      <c r="H41" s="53"/>
      <c r="I41" s="54"/>
    </row>
    <row r="42" spans="1:9" x14ac:dyDescent="0.2">
      <c r="A42" s="35">
        <f>'Company Information'!$D$4</f>
        <v>0</v>
      </c>
      <c r="B42" s="30">
        <f>'Company Information'!$N$1</f>
        <v>2024</v>
      </c>
      <c r="C42" s="31">
        <f>Enrollment!L12</f>
        <v>1049</v>
      </c>
      <c r="D42" s="43" t="str">
        <f>""&amp;Enrollment!M12</f>
        <v/>
      </c>
      <c r="E42" s="31">
        <v>73</v>
      </c>
      <c r="F42" s="52" t="s">
        <v>47</v>
      </c>
      <c r="G42" s="53"/>
      <c r="H42" s="53"/>
      <c r="I42" s="54"/>
    </row>
    <row r="43" spans="1:9" x14ac:dyDescent="0.2">
      <c r="A43" s="35">
        <f>'Company Information'!$D$4</f>
        <v>0</v>
      </c>
      <c r="B43" s="30">
        <f>'Company Information'!$N$1</f>
        <v>2024</v>
      </c>
      <c r="C43" s="31">
        <f>Enrollment!L15</f>
        <v>1050</v>
      </c>
      <c r="D43" s="43" t="str">
        <f>""&amp;Enrollment!M15</f>
        <v/>
      </c>
      <c r="E43" s="31">
        <v>73</v>
      </c>
      <c r="F43" s="52" t="s">
        <v>47</v>
      </c>
      <c r="G43" s="53"/>
      <c r="H43" s="53"/>
      <c r="I43" s="54"/>
    </row>
    <row r="44" spans="1:9" x14ac:dyDescent="0.2">
      <c r="A44" s="35">
        <f>'Company Information'!$D$4</f>
        <v>0</v>
      </c>
      <c r="B44" s="30">
        <f>'Company Information'!$N$1</f>
        <v>2024</v>
      </c>
      <c r="C44" s="31">
        <f>Enrollment!L17</f>
        <v>1051</v>
      </c>
      <c r="D44" s="43" t="str">
        <f>""&amp;Enrollment!M17</f>
        <v/>
      </c>
      <c r="E44" s="31">
        <v>73</v>
      </c>
      <c r="F44" s="52" t="s">
        <v>47</v>
      </c>
      <c r="G44" s="53"/>
      <c r="H44" s="53"/>
      <c r="I44" s="54"/>
    </row>
    <row r="45" spans="1:9" x14ac:dyDescent="0.2">
      <c r="A45" s="35">
        <f>'Company Information'!$D$4</f>
        <v>0</v>
      </c>
      <c r="B45" s="30">
        <f>'Company Information'!$N$1</f>
        <v>2024</v>
      </c>
      <c r="C45" s="31">
        <f>Enrollment!N8</f>
        <v>1350</v>
      </c>
      <c r="D45" s="43" t="str">
        <f>IF(OR(Enrollment!O$8=0,ISBLANK(Enrollment!O$8)),"",Enrollment!O$8)</f>
        <v/>
      </c>
      <c r="E45" s="31">
        <v>73</v>
      </c>
      <c r="F45" s="52" t="s">
        <v>47</v>
      </c>
      <c r="G45" s="53"/>
      <c r="H45" s="53"/>
      <c r="I45" s="54"/>
    </row>
    <row r="46" spans="1:9" x14ac:dyDescent="0.2">
      <c r="A46" s="35">
        <f>'Company Information'!$D$4</f>
        <v>0</v>
      </c>
      <c r="B46" s="30">
        <f>'Company Information'!$N$1</f>
        <v>2024</v>
      </c>
      <c r="C46" s="31">
        <f>Enrollment!N9</f>
        <v>1351</v>
      </c>
      <c r="D46" s="43" t="str">
        <f>""&amp;Enrollment!O9</f>
        <v/>
      </c>
      <c r="E46" s="31">
        <v>73</v>
      </c>
      <c r="F46" s="52" t="s">
        <v>47</v>
      </c>
      <c r="G46" s="53"/>
      <c r="H46" s="53"/>
      <c r="I46" s="54"/>
    </row>
    <row r="47" spans="1:9" x14ac:dyDescent="0.2">
      <c r="A47" s="35">
        <f>'Company Information'!$D$4</f>
        <v>0</v>
      </c>
      <c r="B47" s="30">
        <f>'Company Information'!$N$1</f>
        <v>2024</v>
      </c>
      <c r="C47" s="31">
        <f>Enrollment!N10</f>
        <v>1352</v>
      </c>
      <c r="D47" s="43" t="str">
        <f>""&amp;Enrollment!O10</f>
        <v/>
      </c>
      <c r="E47" s="31">
        <v>73</v>
      </c>
      <c r="F47" s="52" t="s">
        <v>47</v>
      </c>
      <c r="G47" s="53"/>
      <c r="H47" s="53"/>
      <c r="I47" s="54"/>
    </row>
    <row r="48" spans="1:9" x14ac:dyDescent="0.2">
      <c r="A48" s="35">
        <f>'Company Information'!$D$4</f>
        <v>0</v>
      </c>
      <c r="B48" s="30">
        <f>'Company Information'!$N$1</f>
        <v>2024</v>
      </c>
      <c r="C48" s="31">
        <f>Enrollment!N12</f>
        <v>1353</v>
      </c>
      <c r="D48" s="43" t="str">
        <f>""&amp;Enrollment!O12</f>
        <v/>
      </c>
      <c r="E48" s="31">
        <v>73</v>
      </c>
      <c r="F48" s="52" t="s">
        <v>47</v>
      </c>
      <c r="G48" s="53"/>
      <c r="H48" s="53"/>
      <c r="I48" s="54"/>
    </row>
    <row r="49" spans="1:9" x14ac:dyDescent="0.2">
      <c r="A49" s="35">
        <f>'Company Information'!$D$4</f>
        <v>0</v>
      </c>
      <c r="B49" s="30">
        <f>'Company Information'!$N$1</f>
        <v>2024</v>
      </c>
      <c r="C49" s="31">
        <f>Enrollment!N17</f>
        <v>1354</v>
      </c>
      <c r="D49" s="43" t="str">
        <f>""&amp;Enrollment!O17</f>
        <v/>
      </c>
      <c r="E49" s="31">
        <v>73</v>
      </c>
      <c r="F49" s="52" t="s">
        <v>47</v>
      </c>
      <c r="G49" s="53"/>
      <c r="H49" s="53"/>
      <c r="I49" s="54"/>
    </row>
    <row r="50" spans="1:9" x14ac:dyDescent="0.2">
      <c r="A50" s="35">
        <f>'Company Information'!$D$4</f>
        <v>0</v>
      </c>
      <c r="B50" s="30">
        <f>'Company Information'!$N$1</f>
        <v>2024</v>
      </c>
      <c r="C50" s="30">
        <f>Enrollment!B26</f>
        <v>511</v>
      </c>
      <c r="D50" s="43" t="str">
        <f>IF(OR(Enrollment!C$26=0,ISBLANK(Enrollment!C$26)),"",Enrollment!C$26)</f>
        <v/>
      </c>
      <c r="E50" s="31">
        <v>73</v>
      </c>
      <c r="F50" s="52" t="s">
        <v>48</v>
      </c>
      <c r="G50" s="53"/>
      <c r="H50" s="53"/>
      <c r="I50" s="54"/>
    </row>
    <row r="51" spans="1:9" x14ac:dyDescent="0.2">
      <c r="A51" s="35">
        <f>'Company Information'!$D$4</f>
        <v>0</v>
      </c>
      <c r="B51" s="30">
        <f>'Company Information'!$N$1</f>
        <v>2024</v>
      </c>
      <c r="C51" s="31">
        <f>Enrollment!B27</f>
        <v>1012</v>
      </c>
      <c r="D51" s="43" t="str">
        <f>""&amp;Enrollment!C27</f>
        <v/>
      </c>
      <c r="E51" s="31">
        <v>73</v>
      </c>
      <c r="F51" s="52" t="s">
        <v>48</v>
      </c>
      <c r="G51" s="53"/>
      <c r="H51" s="53"/>
      <c r="I51" s="54"/>
    </row>
    <row r="52" spans="1:9" x14ac:dyDescent="0.2">
      <c r="A52" s="35">
        <f>'Company Information'!$D$4</f>
        <v>0</v>
      </c>
      <c r="B52" s="30">
        <f>'Company Information'!$N$1</f>
        <v>2024</v>
      </c>
      <c r="C52" s="31">
        <f>Enrollment!B28</f>
        <v>1013</v>
      </c>
      <c r="D52" s="43" t="str">
        <f>""&amp;Enrollment!C28</f>
        <v/>
      </c>
      <c r="E52" s="31">
        <v>73</v>
      </c>
      <c r="F52" s="52" t="s">
        <v>48</v>
      </c>
      <c r="G52" s="53"/>
      <c r="H52" s="53"/>
      <c r="I52" s="54"/>
    </row>
    <row r="53" spans="1:9" x14ac:dyDescent="0.2">
      <c r="A53" s="35">
        <f>'Company Information'!$D$4</f>
        <v>0</v>
      </c>
      <c r="B53" s="30">
        <f>'Company Information'!$N$1</f>
        <v>2024</v>
      </c>
      <c r="C53" s="31">
        <f>Enrollment!B30</f>
        <v>1014</v>
      </c>
      <c r="D53" s="43" t="str">
        <f>""&amp;Enrollment!C30</f>
        <v/>
      </c>
      <c r="E53" s="31">
        <v>73</v>
      </c>
      <c r="F53" s="52" t="s">
        <v>48</v>
      </c>
      <c r="G53" s="53"/>
      <c r="H53" s="53"/>
      <c r="I53" s="54"/>
    </row>
    <row r="54" spans="1:9" x14ac:dyDescent="0.2">
      <c r="A54" s="35">
        <f>'Company Information'!$D$4</f>
        <v>0</v>
      </c>
      <c r="B54" s="30">
        <f>'Company Information'!$N$1</f>
        <v>2024</v>
      </c>
      <c r="C54" s="31">
        <f>Enrollment!B32</f>
        <v>1015</v>
      </c>
      <c r="D54" s="43" t="str">
        <f>""&amp;Enrollment!C32</f>
        <v/>
      </c>
      <c r="E54" s="31">
        <v>73</v>
      </c>
      <c r="F54" s="52" t="s">
        <v>48</v>
      </c>
      <c r="G54" s="53"/>
      <c r="H54" s="53"/>
      <c r="I54" s="54"/>
    </row>
    <row r="55" spans="1:9" x14ac:dyDescent="0.2">
      <c r="A55" s="35">
        <f>'Company Information'!$D$4</f>
        <v>0</v>
      </c>
      <c r="B55" s="30">
        <f>'Company Information'!$N$1</f>
        <v>2024</v>
      </c>
      <c r="C55" s="31">
        <f>Enrollment!D26</f>
        <v>1021</v>
      </c>
      <c r="D55" s="43" t="str">
        <f>IF(OR(Enrollment!E$26=0,ISBLANK(Enrollment!E$26)),"",Enrollment!E$26)</f>
        <v/>
      </c>
      <c r="E55" s="31">
        <v>73</v>
      </c>
      <c r="F55" s="52" t="s">
        <v>48</v>
      </c>
      <c r="G55" s="53"/>
      <c r="H55" s="53"/>
      <c r="I55" s="54"/>
    </row>
    <row r="56" spans="1:9" x14ac:dyDescent="0.2">
      <c r="A56" s="35">
        <f>'Company Information'!$D$4</f>
        <v>0</v>
      </c>
      <c r="B56" s="30">
        <f>'Company Information'!$N$1</f>
        <v>2024</v>
      </c>
      <c r="C56" s="31">
        <f>Enrollment!D27</f>
        <v>1022</v>
      </c>
      <c r="D56" s="43" t="str">
        <f>""&amp;Enrollment!E27</f>
        <v/>
      </c>
      <c r="E56" s="31">
        <v>73</v>
      </c>
      <c r="F56" s="52" t="s">
        <v>48</v>
      </c>
      <c r="G56" s="53"/>
      <c r="H56" s="53"/>
      <c r="I56" s="54"/>
    </row>
    <row r="57" spans="1:9" x14ac:dyDescent="0.2">
      <c r="A57" s="35">
        <f>'Company Information'!$D$4</f>
        <v>0</v>
      </c>
      <c r="B57" s="30">
        <f>'Company Information'!$N$1</f>
        <v>2024</v>
      </c>
      <c r="C57" s="31">
        <f>Enrollment!D28</f>
        <v>1023</v>
      </c>
      <c r="D57" s="43" t="str">
        <f>""&amp;Enrollment!E28</f>
        <v/>
      </c>
      <c r="E57" s="31">
        <v>73</v>
      </c>
      <c r="F57" s="52" t="s">
        <v>48</v>
      </c>
      <c r="G57" s="53"/>
      <c r="H57" s="53"/>
      <c r="I57" s="54"/>
    </row>
    <row r="58" spans="1:9" x14ac:dyDescent="0.2">
      <c r="A58" s="35">
        <f>'Company Information'!$D$4</f>
        <v>0</v>
      </c>
      <c r="B58" s="30">
        <f>'Company Information'!$N$1</f>
        <v>2024</v>
      </c>
      <c r="C58" s="31">
        <f>Enrollment!D30</f>
        <v>1024</v>
      </c>
      <c r="D58" s="43" t="str">
        <f>""&amp;Enrollment!E30</f>
        <v/>
      </c>
      <c r="E58" s="31">
        <v>73</v>
      </c>
      <c r="F58" s="52" t="s">
        <v>48</v>
      </c>
      <c r="G58" s="53"/>
      <c r="H58" s="53"/>
      <c r="I58" s="54"/>
    </row>
    <row r="59" spans="1:9" x14ac:dyDescent="0.2">
      <c r="A59" s="35">
        <f>'Company Information'!$D$4</f>
        <v>0</v>
      </c>
      <c r="B59" s="30">
        <f>'Company Information'!$N$1</f>
        <v>2024</v>
      </c>
      <c r="C59" s="31">
        <f>Enrollment!D32</f>
        <v>1025</v>
      </c>
      <c r="D59" s="43" t="str">
        <f>""&amp;Enrollment!E32</f>
        <v/>
      </c>
      <c r="E59" s="31">
        <v>73</v>
      </c>
      <c r="F59" s="52" t="s">
        <v>48</v>
      </c>
      <c r="G59" s="53"/>
      <c r="H59" s="53"/>
      <c r="I59" s="54"/>
    </row>
    <row r="60" spans="1:9" x14ac:dyDescent="0.2">
      <c r="A60" s="35">
        <f>'Company Information'!$D$4</f>
        <v>0</v>
      </c>
      <c r="B60" s="30">
        <f>'Company Information'!$N$1</f>
        <v>2024</v>
      </c>
      <c r="C60" s="31">
        <f>Enrollment!F26</f>
        <v>1034</v>
      </c>
      <c r="D60" s="43" t="str">
        <f>IF(OR(Enrollment!G$26=0,ISBLANK(Enrollment!G$26)),"",Enrollment!G$26)</f>
        <v/>
      </c>
      <c r="E60" s="31">
        <v>73</v>
      </c>
      <c r="F60" s="52" t="s">
        <v>48</v>
      </c>
      <c r="G60" s="53"/>
      <c r="H60" s="53"/>
      <c r="I60" s="54"/>
    </row>
    <row r="61" spans="1:9" x14ac:dyDescent="0.2">
      <c r="A61" s="35">
        <f>'Company Information'!$D$4</f>
        <v>0</v>
      </c>
      <c r="B61" s="30">
        <f>'Company Information'!$N$1</f>
        <v>2024</v>
      </c>
      <c r="C61" s="31">
        <f>Enrollment!F27</f>
        <v>1035</v>
      </c>
      <c r="D61" s="43" t="str">
        <f>""&amp;Enrollment!G27</f>
        <v/>
      </c>
      <c r="E61" s="31">
        <v>73</v>
      </c>
      <c r="F61" s="52" t="s">
        <v>48</v>
      </c>
      <c r="G61" s="53"/>
      <c r="H61" s="53"/>
      <c r="I61" s="54"/>
    </row>
    <row r="62" spans="1:9" x14ac:dyDescent="0.2">
      <c r="A62" s="35">
        <f>'Company Information'!$D$4</f>
        <v>0</v>
      </c>
      <c r="B62" s="30">
        <f>'Company Information'!$N$1</f>
        <v>2024</v>
      </c>
      <c r="C62" s="31">
        <f>Enrollment!F28</f>
        <v>1036</v>
      </c>
      <c r="D62" s="43" t="str">
        <f>""&amp;Enrollment!G28</f>
        <v/>
      </c>
      <c r="E62" s="31">
        <v>73</v>
      </c>
      <c r="F62" s="52" t="s">
        <v>48</v>
      </c>
      <c r="G62" s="53"/>
      <c r="H62" s="53"/>
      <c r="I62" s="54"/>
    </row>
    <row r="63" spans="1:9" x14ac:dyDescent="0.2">
      <c r="A63" s="35">
        <f>'Company Information'!$D$4</f>
        <v>0</v>
      </c>
      <c r="B63" s="30">
        <f>'Company Information'!$N$1</f>
        <v>2024</v>
      </c>
      <c r="C63" s="31">
        <f>Enrollment!F30</f>
        <v>1037</v>
      </c>
      <c r="D63" s="43" t="str">
        <f>""&amp;Enrollment!G30</f>
        <v/>
      </c>
      <c r="E63" s="31">
        <v>73</v>
      </c>
      <c r="F63" s="52" t="s">
        <v>48</v>
      </c>
      <c r="G63" s="53"/>
      <c r="H63" s="53"/>
      <c r="I63" s="54"/>
    </row>
    <row r="64" spans="1:9" x14ac:dyDescent="0.2">
      <c r="A64" s="35">
        <f>'Company Information'!$D$4</f>
        <v>0</v>
      </c>
      <c r="B64" s="30">
        <f>'Company Information'!$N$1</f>
        <v>2024</v>
      </c>
      <c r="C64" s="31">
        <f>Enrollment!F32</f>
        <v>1038</v>
      </c>
      <c r="D64" s="43" t="str">
        <f>""&amp;Enrollment!G32</f>
        <v/>
      </c>
      <c r="E64" s="31">
        <v>73</v>
      </c>
      <c r="F64" s="52" t="s">
        <v>48</v>
      </c>
      <c r="G64" s="53"/>
      <c r="H64" s="53"/>
      <c r="I64" s="54"/>
    </row>
    <row r="65" spans="1:16" x14ac:dyDescent="0.2">
      <c r="A65" s="35">
        <f>'Company Information'!$D$4</f>
        <v>0</v>
      </c>
      <c r="B65" s="30">
        <f>'Company Information'!$N$1</f>
        <v>2024</v>
      </c>
      <c r="C65" s="31">
        <f>Enrollment!H26</f>
        <v>1057</v>
      </c>
      <c r="D65" s="43" t="str">
        <f>IF(OR(Enrollment!I$26=0,ISBLANK(Enrollment!I$26)),"",Enrollment!I$26)</f>
        <v/>
      </c>
      <c r="E65" s="31">
        <v>73</v>
      </c>
      <c r="F65" s="52" t="s">
        <v>48</v>
      </c>
      <c r="G65" s="53"/>
      <c r="H65" s="53"/>
      <c r="I65" s="54"/>
    </row>
    <row r="66" spans="1:16" x14ac:dyDescent="0.2">
      <c r="A66" s="35">
        <f>'Company Information'!$D$4</f>
        <v>0</v>
      </c>
      <c r="B66" s="30">
        <f>'Company Information'!$N$1</f>
        <v>2024</v>
      </c>
      <c r="C66" s="31">
        <f>Enrollment!H27</f>
        <v>1058</v>
      </c>
      <c r="D66" s="43" t="str">
        <f>""&amp;Enrollment!I27</f>
        <v/>
      </c>
      <c r="E66" s="31">
        <v>73</v>
      </c>
      <c r="F66" s="52" t="s">
        <v>48</v>
      </c>
      <c r="G66" s="53"/>
      <c r="H66" s="53"/>
      <c r="I66" s="54"/>
    </row>
    <row r="67" spans="1:16" x14ac:dyDescent="0.2">
      <c r="A67" s="35">
        <f>'Company Information'!$D$4</f>
        <v>0</v>
      </c>
      <c r="B67" s="30">
        <f>'Company Information'!$N$1</f>
        <v>2024</v>
      </c>
      <c r="C67" s="31">
        <f>Enrollment!H28</f>
        <v>1059</v>
      </c>
      <c r="D67" s="43" t="str">
        <f>""&amp;Enrollment!I28</f>
        <v/>
      </c>
      <c r="E67" s="31">
        <v>73</v>
      </c>
      <c r="F67" s="52" t="s">
        <v>48</v>
      </c>
      <c r="G67" s="53"/>
      <c r="H67" s="53"/>
      <c r="I67" s="54"/>
    </row>
    <row r="68" spans="1:16" x14ac:dyDescent="0.2">
      <c r="A68" s="35">
        <f>'Company Information'!$D$4</f>
        <v>0</v>
      </c>
      <c r="B68" s="30">
        <f>'Company Information'!$N$1</f>
        <v>2024</v>
      </c>
      <c r="C68" s="31">
        <f>Enrollment!H30</f>
        <v>1060</v>
      </c>
      <c r="D68" s="43" t="str">
        <f>""&amp;Enrollment!I30</f>
        <v/>
      </c>
      <c r="E68" s="31">
        <v>73</v>
      </c>
      <c r="F68" s="52" t="s">
        <v>48</v>
      </c>
      <c r="G68" s="53"/>
      <c r="H68" s="53"/>
      <c r="I68" s="54"/>
    </row>
    <row r="69" spans="1:16" x14ac:dyDescent="0.2">
      <c r="A69" s="35">
        <f>'Company Information'!$D$4</f>
        <v>0</v>
      </c>
      <c r="B69" s="30">
        <f>'Company Information'!$N$1</f>
        <v>2024</v>
      </c>
      <c r="C69" s="31">
        <f>Enrollment!H32</f>
        <v>1061</v>
      </c>
      <c r="D69" s="43" t="str">
        <f>""&amp;Enrollment!I32</f>
        <v/>
      </c>
      <c r="E69" s="31">
        <v>73</v>
      </c>
      <c r="F69" s="55" t="s">
        <v>48</v>
      </c>
      <c r="G69" s="56"/>
      <c r="H69" s="56"/>
      <c r="I69" s="57"/>
    </row>
    <row r="70" spans="1:16" x14ac:dyDescent="0.2">
      <c r="A70" s="35">
        <f>'Company Information'!$D$4</f>
        <v>0</v>
      </c>
      <c r="B70" s="30">
        <f>'Company Information'!$N$1</f>
        <v>2024</v>
      </c>
      <c r="C70" s="31">
        <f>Revenue!B6</f>
        <v>1062</v>
      </c>
      <c r="D70" s="43" t="str">
        <f>IF(OR(Revenue!C$6=0,ISBLANK(Revenue!C$6)),"",Revenue!C$6)</f>
        <v/>
      </c>
      <c r="E70" s="31">
        <v>73</v>
      </c>
      <c r="F70" s="48" t="s">
        <v>50</v>
      </c>
      <c r="G70" s="49"/>
      <c r="H70" s="49"/>
      <c r="I70" s="50"/>
    </row>
    <row r="71" spans="1:16" x14ac:dyDescent="0.2">
      <c r="A71" s="35">
        <f>'Company Information'!$D$4</f>
        <v>0</v>
      </c>
      <c r="B71" s="30">
        <f>'Company Information'!$N$1</f>
        <v>2024</v>
      </c>
      <c r="C71" s="31">
        <f>Revenue!B7</f>
        <v>1391</v>
      </c>
      <c r="D71" s="43" t="str">
        <f>""&amp;Revenue!C7</f>
        <v/>
      </c>
      <c r="E71" s="31">
        <v>73</v>
      </c>
      <c r="F71" s="52" t="s">
        <v>50</v>
      </c>
      <c r="G71" s="53"/>
      <c r="H71" s="53"/>
      <c r="I71" s="54"/>
      <c r="P71" s="43"/>
    </row>
    <row r="72" spans="1:16" x14ac:dyDescent="0.2">
      <c r="A72" s="35">
        <f>'Company Information'!$D$4</f>
        <v>0</v>
      </c>
      <c r="B72" s="30">
        <f>'Company Information'!$N$1</f>
        <v>2024</v>
      </c>
      <c r="C72" s="31">
        <f>Revenue!B8</f>
        <v>1392</v>
      </c>
      <c r="D72" s="43" t="str">
        <f>""&amp;Revenue!C8</f>
        <v/>
      </c>
      <c r="E72" s="31">
        <v>73</v>
      </c>
      <c r="F72" s="52" t="s">
        <v>50</v>
      </c>
      <c r="G72" s="53"/>
      <c r="H72" s="53"/>
      <c r="I72" s="54"/>
      <c r="P72" s="43"/>
    </row>
    <row r="73" spans="1:16" x14ac:dyDescent="0.2">
      <c r="A73" s="35">
        <f>'Company Information'!$D$4</f>
        <v>0</v>
      </c>
      <c r="B73" s="30">
        <f>'Company Information'!$N$1</f>
        <v>2024</v>
      </c>
      <c r="C73" s="35">
        <f>Revenue!B15</f>
        <v>1419</v>
      </c>
      <c r="D73" s="43" t="str">
        <f>""&amp;Revenue!C15</f>
        <v/>
      </c>
      <c r="E73" s="30">
        <v>73</v>
      </c>
      <c r="F73" s="52" t="s">
        <v>51</v>
      </c>
      <c r="G73" s="58"/>
      <c r="H73" s="53"/>
      <c r="I73" s="54"/>
      <c r="P73" s="43"/>
    </row>
    <row r="74" spans="1:16" x14ac:dyDescent="0.2">
      <c r="A74" s="35">
        <f>'Company Information'!$D$4</f>
        <v>0</v>
      </c>
      <c r="B74" s="30">
        <f>'Company Information'!$N$1</f>
        <v>2024</v>
      </c>
      <c r="C74" s="31">
        <f>Revenue!B16</f>
        <v>1063</v>
      </c>
      <c r="D74" s="43" t="str">
        <f>""&amp;Revenue!C16</f>
        <v/>
      </c>
      <c r="E74" s="31">
        <v>73</v>
      </c>
      <c r="F74" s="52" t="s">
        <v>51</v>
      </c>
      <c r="G74" s="53"/>
      <c r="H74" s="53"/>
      <c r="I74" s="54"/>
    </row>
    <row r="75" spans="1:16" x14ac:dyDescent="0.2">
      <c r="A75" s="35">
        <f>'Company Information'!$D$4</f>
        <v>0</v>
      </c>
      <c r="B75" s="30">
        <f>'Company Information'!$N$1</f>
        <v>2024</v>
      </c>
      <c r="C75" s="31">
        <f>Revenue!B17</f>
        <v>1064</v>
      </c>
      <c r="D75" s="43" t="str">
        <f>""&amp;Revenue!C17</f>
        <v/>
      </c>
      <c r="E75" s="31">
        <v>73</v>
      </c>
      <c r="F75" s="52" t="s">
        <v>51</v>
      </c>
      <c r="G75" s="53"/>
      <c r="H75" s="53"/>
      <c r="I75" s="54"/>
    </row>
    <row r="76" spans="1:16" x14ac:dyDescent="0.2">
      <c r="A76" s="35">
        <f>'Company Information'!$D$4</f>
        <v>0</v>
      </c>
      <c r="B76" s="30">
        <f>'Company Information'!$N$1</f>
        <v>2024</v>
      </c>
      <c r="C76" s="31">
        <f>Revenue!B18</f>
        <v>1065</v>
      </c>
      <c r="D76" s="43" t="str">
        <f>""&amp;Revenue!C18</f>
        <v/>
      </c>
      <c r="E76" s="31">
        <v>73</v>
      </c>
      <c r="F76" s="52" t="s">
        <v>51</v>
      </c>
      <c r="G76" s="53"/>
      <c r="H76" s="53"/>
      <c r="I76" s="54"/>
    </row>
    <row r="77" spans="1:16" x14ac:dyDescent="0.2">
      <c r="A77" s="35">
        <f>'Company Information'!$D$4</f>
        <v>0</v>
      </c>
      <c r="B77" s="30">
        <f>'Company Information'!$N$1</f>
        <v>2024</v>
      </c>
      <c r="C77" s="31">
        <f>Revenue!B19</f>
        <v>1066</v>
      </c>
      <c r="D77" s="43" t="str">
        <f>""&amp;Revenue!C19</f>
        <v/>
      </c>
      <c r="E77" s="31">
        <v>73</v>
      </c>
      <c r="F77" s="52" t="s">
        <v>51</v>
      </c>
      <c r="G77" s="53"/>
      <c r="H77" s="53"/>
      <c r="I77" s="54"/>
    </row>
    <row r="78" spans="1:16" x14ac:dyDescent="0.2">
      <c r="A78" s="35">
        <f>'Company Information'!$D$4</f>
        <v>0</v>
      </c>
      <c r="B78" s="30">
        <f>'Company Information'!$N$1</f>
        <v>2024</v>
      </c>
      <c r="C78" s="31">
        <f>Revenue!B20</f>
        <v>1067</v>
      </c>
      <c r="D78" s="43" t="str">
        <f>""&amp;Revenue!C20</f>
        <v/>
      </c>
      <c r="E78" s="31">
        <v>73</v>
      </c>
      <c r="F78" s="52" t="s">
        <v>51</v>
      </c>
      <c r="G78" s="53"/>
      <c r="H78" s="53"/>
      <c r="I78" s="54"/>
    </row>
    <row r="79" spans="1:16" x14ac:dyDescent="0.2">
      <c r="A79" s="35">
        <f>'Company Information'!$D$4</f>
        <v>0</v>
      </c>
      <c r="B79" s="30">
        <f>'Company Information'!$N$1</f>
        <v>2024</v>
      </c>
      <c r="C79" s="31">
        <f>Revenue!D6</f>
        <v>1068</v>
      </c>
      <c r="D79" s="43" t="str">
        <f>IF(OR(Revenue!E$6=0,ISBLANK(Revenue!E$6)),"",Revenue!E$6)</f>
        <v/>
      </c>
      <c r="E79" s="31">
        <v>73</v>
      </c>
      <c r="F79" s="52" t="s">
        <v>50</v>
      </c>
      <c r="G79" s="53"/>
      <c r="H79" s="53"/>
      <c r="I79" s="54"/>
    </row>
    <row r="80" spans="1:16" x14ac:dyDescent="0.2">
      <c r="A80" s="35">
        <f>'Company Information'!$D$4</f>
        <v>0</v>
      </c>
      <c r="B80" s="30">
        <f>'Company Information'!$N$1</f>
        <v>2024</v>
      </c>
      <c r="C80" s="31">
        <f>Revenue!D7</f>
        <v>1393</v>
      </c>
      <c r="D80" s="43" t="str">
        <f>""&amp;Revenue!E7</f>
        <v/>
      </c>
      <c r="E80" s="31">
        <v>73</v>
      </c>
      <c r="F80" s="52" t="s">
        <v>50</v>
      </c>
      <c r="G80" s="53"/>
      <c r="H80" s="53"/>
      <c r="I80" s="54"/>
    </row>
    <row r="81" spans="1:9" x14ac:dyDescent="0.2">
      <c r="A81" s="35">
        <f>'Company Information'!$D$4</f>
        <v>0</v>
      </c>
      <c r="B81" s="30">
        <f>'Company Information'!$N$1</f>
        <v>2024</v>
      </c>
      <c r="C81" s="31">
        <f>Revenue!D8</f>
        <v>1394</v>
      </c>
      <c r="D81" s="43" t="str">
        <f>""&amp;Revenue!E8</f>
        <v/>
      </c>
      <c r="E81" s="31">
        <v>73</v>
      </c>
      <c r="F81" s="52" t="s">
        <v>50</v>
      </c>
      <c r="G81" s="53"/>
      <c r="H81" s="53"/>
      <c r="I81" s="54"/>
    </row>
    <row r="82" spans="1:9" x14ac:dyDescent="0.2">
      <c r="A82" s="35">
        <f>'Company Information'!$D$4</f>
        <v>0</v>
      </c>
      <c r="B82" s="30">
        <f>'Company Information'!$N$1</f>
        <v>2024</v>
      </c>
      <c r="C82" s="31">
        <f>Revenue!D16</f>
        <v>1069</v>
      </c>
      <c r="D82" s="43" t="str">
        <f>""&amp;Revenue!E16</f>
        <v/>
      </c>
      <c r="E82" s="31">
        <v>73</v>
      </c>
      <c r="F82" s="52" t="s">
        <v>51</v>
      </c>
      <c r="G82" s="53"/>
      <c r="H82" s="53"/>
      <c r="I82" s="54"/>
    </row>
    <row r="83" spans="1:9" x14ac:dyDescent="0.2">
      <c r="A83" s="35">
        <f>'Company Information'!$D$4</f>
        <v>0</v>
      </c>
      <c r="B83" s="30">
        <f>'Company Information'!$N$1</f>
        <v>2024</v>
      </c>
      <c r="C83" s="31">
        <f>Revenue!D17</f>
        <v>1070</v>
      </c>
      <c r="D83" s="43" t="str">
        <f>""&amp;Revenue!E17</f>
        <v/>
      </c>
      <c r="E83" s="31">
        <v>73</v>
      </c>
      <c r="F83" s="52" t="s">
        <v>51</v>
      </c>
      <c r="G83" s="53"/>
      <c r="H83" s="53"/>
      <c r="I83" s="54"/>
    </row>
    <row r="84" spans="1:9" x14ac:dyDescent="0.2">
      <c r="A84" s="35">
        <f>'Company Information'!$D$4</f>
        <v>0</v>
      </c>
      <c r="B84" s="30">
        <f>'Company Information'!$N$1</f>
        <v>2024</v>
      </c>
      <c r="C84" s="31">
        <f>Revenue!D18</f>
        <v>1071</v>
      </c>
      <c r="D84" s="43" t="str">
        <f>""&amp;Revenue!E18</f>
        <v/>
      </c>
      <c r="E84" s="31">
        <v>73</v>
      </c>
      <c r="F84" s="52" t="s">
        <v>51</v>
      </c>
      <c r="G84" s="53"/>
      <c r="H84" s="53"/>
      <c r="I84" s="54"/>
    </row>
    <row r="85" spans="1:9" x14ac:dyDescent="0.2">
      <c r="A85" s="35">
        <f>'Company Information'!$D$4</f>
        <v>0</v>
      </c>
      <c r="B85" s="30">
        <f>'Company Information'!$N$1</f>
        <v>2024</v>
      </c>
      <c r="C85" s="31">
        <f>Revenue!D19</f>
        <v>1072</v>
      </c>
      <c r="D85" s="43" t="str">
        <f>""&amp;Revenue!E19</f>
        <v/>
      </c>
      <c r="E85" s="31">
        <v>73</v>
      </c>
      <c r="F85" s="52" t="s">
        <v>51</v>
      </c>
      <c r="G85" s="53"/>
      <c r="H85" s="53"/>
      <c r="I85" s="54"/>
    </row>
    <row r="86" spans="1:9" x14ac:dyDescent="0.2">
      <c r="A86" s="35">
        <f>'Company Information'!$D$4</f>
        <v>0</v>
      </c>
      <c r="B86" s="30">
        <f>'Company Information'!$N$1</f>
        <v>2024</v>
      </c>
      <c r="C86" s="31">
        <f>Revenue!D20</f>
        <v>1073</v>
      </c>
      <c r="D86" s="43" t="str">
        <f>""&amp;Revenue!E20</f>
        <v/>
      </c>
      <c r="E86" s="31">
        <v>73</v>
      </c>
      <c r="F86" s="52" t="s">
        <v>51</v>
      </c>
      <c r="G86" s="53"/>
      <c r="H86" s="53"/>
      <c r="I86" s="54"/>
    </row>
    <row r="87" spans="1:9" x14ac:dyDescent="0.2">
      <c r="A87" s="35">
        <f>'Company Information'!$D$4</f>
        <v>0</v>
      </c>
      <c r="B87" s="30">
        <f>'Company Information'!$N$1</f>
        <v>2024</v>
      </c>
      <c r="C87" s="31">
        <f>Revenue!F6</f>
        <v>1080</v>
      </c>
      <c r="D87" s="43" t="str">
        <f>IF(OR(Revenue!G$6=0,ISBLANK(Revenue!G$6)),"",Revenue!G$6)</f>
        <v/>
      </c>
      <c r="E87" s="31">
        <v>73</v>
      </c>
      <c r="F87" s="52" t="s">
        <v>50</v>
      </c>
      <c r="G87" s="53"/>
      <c r="H87" s="53"/>
      <c r="I87" s="54"/>
    </row>
    <row r="88" spans="1:9" x14ac:dyDescent="0.2">
      <c r="A88" s="35">
        <f>'Company Information'!$D$4</f>
        <v>0</v>
      </c>
      <c r="B88" s="30">
        <f>'Company Information'!$N$1</f>
        <v>2024</v>
      </c>
      <c r="C88" s="31">
        <f>Revenue!F7</f>
        <v>1395</v>
      </c>
      <c r="D88" s="43" t="str">
        <f>""&amp;Revenue!G7</f>
        <v/>
      </c>
      <c r="E88" s="31">
        <v>73</v>
      </c>
      <c r="F88" s="52" t="s">
        <v>50</v>
      </c>
      <c r="G88" s="53"/>
      <c r="H88" s="53"/>
      <c r="I88" s="54"/>
    </row>
    <row r="89" spans="1:9" x14ac:dyDescent="0.2">
      <c r="A89" s="35">
        <f>'Company Information'!$D$4</f>
        <v>0</v>
      </c>
      <c r="B89" s="30">
        <f>'Company Information'!$N$1</f>
        <v>2024</v>
      </c>
      <c r="C89" s="31">
        <f>Revenue!F8</f>
        <v>1396</v>
      </c>
      <c r="D89" s="43" t="str">
        <f>""&amp;Revenue!G8</f>
        <v/>
      </c>
      <c r="E89" s="31">
        <v>73</v>
      </c>
      <c r="F89" s="52" t="s">
        <v>50</v>
      </c>
      <c r="G89" s="53"/>
      <c r="H89" s="53"/>
      <c r="I89" s="54"/>
    </row>
    <row r="90" spans="1:9" x14ac:dyDescent="0.2">
      <c r="A90" s="35">
        <f>'Company Information'!$D$4</f>
        <v>0</v>
      </c>
      <c r="B90" s="30">
        <f>'Company Information'!$N$1</f>
        <v>2024</v>
      </c>
      <c r="C90" s="31">
        <f>Revenue!F20</f>
        <v>1081</v>
      </c>
      <c r="D90" s="43" t="str">
        <f>""&amp;Revenue!G20</f>
        <v/>
      </c>
      <c r="E90" s="31">
        <v>73</v>
      </c>
      <c r="F90" s="52" t="s">
        <v>51</v>
      </c>
      <c r="G90" s="53"/>
      <c r="H90" s="53"/>
      <c r="I90" s="54"/>
    </row>
    <row r="91" spans="1:9" x14ac:dyDescent="0.2">
      <c r="A91" s="35">
        <f>'Company Information'!$D$4</f>
        <v>0</v>
      </c>
      <c r="B91" s="30">
        <f>'Company Information'!$N$1</f>
        <v>2024</v>
      </c>
      <c r="C91" s="31">
        <f>Revenue!H6</f>
        <v>1074</v>
      </c>
      <c r="D91" s="43" t="str">
        <f>IF(OR(Revenue!I$6=0,ISBLANK(Revenue!I$6)),"",Revenue!I$6)</f>
        <v/>
      </c>
      <c r="E91" s="31">
        <v>73</v>
      </c>
      <c r="F91" s="52" t="s">
        <v>50</v>
      </c>
      <c r="G91" s="53"/>
      <c r="H91" s="53"/>
      <c r="I91" s="54"/>
    </row>
    <row r="92" spans="1:9" x14ac:dyDescent="0.2">
      <c r="A92" s="35">
        <f>'Company Information'!$D$4</f>
        <v>0</v>
      </c>
      <c r="B92" s="30">
        <f>'Company Information'!$N$1</f>
        <v>2024</v>
      </c>
      <c r="C92" s="31">
        <f>Revenue!H7</f>
        <v>1397</v>
      </c>
      <c r="D92" s="43" t="str">
        <f>""&amp;Revenue!I7</f>
        <v/>
      </c>
      <c r="E92" s="31">
        <v>73</v>
      </c>
      <c r="F92" s="52" t="s">
        <v>50</v>
      </c>
      <c r="G92" s="53"/>
      <c r="H92" s="53"/>
      <c r="I92" s="54"/>
    </row>
    <row r="93" spans="1:9" x14ac:dyDescent="0.2">
      <c r="A93" s="35">
        <f>'Company Information'!$D$4</f>
        <v>0</v>
      </c>
      <c r="B93" s="30">
        <f>'Company Information'!$N$1</f>
        <v>2024</v>
      </c>
      <c r="C93" s="31">
        <f>Revenue!H8</f>
        <v>1398</v>
      </c>
      <c r="D93" s="43" t="str">
        <f>""&amp;Revenue!I8</f>
        <v/>
      </c>
      <c r="E93" s="31">
        <v>73</v>
      </c>
      <c r="F93" s="52" t="s">
        <v>50</v>
      </c>
      <c r="G93" s="53"/>
      <c r="H93" s="53"/>
      <c r="I93" s="54"/>
    </row>
    <row r="94" spans="1:9" x14ac:dyDescent="0.2">
      <c r="A94" s="35">
        <f>'Company Information'!$D$4</f>
        <v>0</v>
      </c>
      <c r="B94" s="30">
        <f>'Company Information'!$N$1</f>
        <v>2024</v>
      </c>
      <c r="C94" s="31">
        <f>Revenue!H20</f>
        <v>1075</v>
      </c>
      <c r="D94" s="43" t="str">
        <f>""&amp;Revenue!I20</f>
        <v/>
      </c>
      <c r="E94" s="31">
        <v>73</v>
      </c>
      <c r="F94" s="52" t="s">
        <v>51</v>
      </c>
      <c r="G94" s="53"/>
      <c r="H94" s="53"/>
      <c r="I94" s="54"/>
    </row>
    <row r="95" spans="1:9" x14ac:dyDescent="0.2">
      <c r="A95" s="35">
        <f>'Company Information'!$D$4</f>
        <v>0</v>
      </c>
      <c r="B95" s="30">
        <f>'Company Information'!$N$1</f>
        <v>2024</v>
      </c>
      <c r="C95" s="31">
        <f>Revenue!J6</f>
        <v>1076</v>
      </c>
      <c r="D95" s="43" t="str">
        <f>IF(OR(Revenue!K$6=0,ISBLANK(Revenue!K$6)),"",Revenue!K$6)</f>
        <v/>
      </c>
      <c r="E95" s="31">
        <v>73</v>
      </c>
      <c r="F95" s="52" t="s">
        <v>50</v>
      </c>
      <c r="G95" s="53"/>
      <c r="H95" s="53"/>
      <c r="I95" s="54"/>
    </row>
    <row r="96" spans="1:9" x14ac:dyDescent="0.2">
      <c r="A96" s="35">
        <f>'Company Information'!$D$4</f>
        <v>0</v>
      </c>
      <c r="B96" s="30">
        <f>'Company Information'!$N$1</f>
        <v>2024</v>
      </c>
      <c r="C96" s="31">
        <f>Revenue!J7</f>
        <v>1399</v>
      </c>
      <c r="D96" s="43" t="str">
        <f>""&amp;Revenue!K7</f>
        <v/>
      </c>
      <c r="E96" s="31">
        <v>73</v>
      </c>
      <c r="F96" s="52" t="s">
        <v>50</v>
      </c>
      <c r="G96" s="53"/>
      <c r="H96" s="53"/>
      <c r="I96" s="54"/>
    </row>
    <row r="97" spans="1:9" x14ac:dyDescent="0.2">
      <c r="A97" s="35">
        <f>'Company Information'!$D$4</f>
        <v>0</v>
      </c>
      <c r="B97" s="30">
        <f>'Company Information'!$N$1</f>
        <v>2024</v>
      </c>
      <c r="C97" s="31">
        <f>Revenue!J8</f>
        <v>1400</v>
      </c>
      <c r="D97" s="43" t="str">
        <f>""&amp;Revenue!K8</f>
        <v/>
      </c>
      <c r="E97" s="31">
        <v>73</v>
      </c>
      <c r="F97" s="52" t="s">
        <v>50</v>
      </c>
      <c r="G97" s="53"/>
      <c r="H97" s="53"/>
      <c r="I97" s="54"/>
    </row>
    <row r="98" spans="1:9" x14ac:dyDescent="0.2">
      <c r="A98" s="35">
        <f>'Company Information'!$D$4</f>
        <v>0</v>
      </c>
      <c r="B98" s="30">
        <f>'Company Information'!$N$1</f>
        <v>2024</v>
      </c>
      <c r="C98" s="31">
        <f>Revenue!J20</f>
        <v>1077</v>
      </c>
      <c r="D98" s="43" t="str">
        <f>""&amp;Revenue!K20</f>
        <v/>
      </c>
      <c r="E98" s="31">
        <v>73</v>
      </c>
      <c r="F98" s="52" t="s">
        <v>51</v>
      </c>
      <c r="G98" s="53"/>
      <c r="H98" s="53"/>
      <c r="I98" s="54"/>
    </row>
    <row r="99" spans="1:9" x14ac:dyDescent="0.2">
      <c r="A99" s="35">
        <f>'Company Information'!$D$4</f>
        <v>0</v>
      </c>
      <c r="B99" s="30">
        <f>'Company Information'!$N$1</f>
        <v>2024</v>
      </c>
      <c r="C99" s="31">
        <f>Revenue!L6</f>
        <v>1078</v>
      </c>
      <c r="D99" s="43" t="str">
        <f>IF(OR(Revenue!M$6=0,ISBLANK(Revenue!M$6)),"",Revenue!M$6)</f>
        <v/>
      </c>
      <c r="E99" s="31">
        <v>73</v>
      </c>
      <c r="F99" s="52" t="s">
        <v>50</v>
      </c>
      <c r="G99" s="53"/>
      <c r="H99" s="53"/>
      <c r="I99" s="54"/>
    </row>
    <row r="100" spans="1:9" x14ac:dyDescent="0.2">
      <c r="A100" s="35">
        <f>'Company Information'!$D$4</f>
        <v>0</v>
      </c>
      <c r="B100" s="30">
        <f>'Company Information'!$N$1</f>
        <v>2024</v>
      </c>
      <c r="C100" s="31">
        <f>Revenue!L7</f>
        <v>1401</v>
      </c>
      <c r="D100" s="43" t="str">
        <f>""&amp;Revenue!M7</f>
        <v/>
      </c>
      <c r="E100" s="31">
        <v>73</v>
      </c>
      <c r="F100" s="52" t="s">
        <v>50</v>
      </c>
      <c r="G100" s="53"/>
      <c r="H100" s="53"/>
      <c r="I100" s="54"/>
    </row>
    <row r="101" spans="1:9" x14ac:dyDescent="0.2">
      <c r="A101" s="35">
        <f>'Company Information'!$D$4</f>
        <v>0</v>
      </c>
      <c r="B101" s="30">
        <f>'Company Information'!$N$1</f>
        <v>2024</v>
      </c>
      <c r="C101" s="31">
        <f>Revenue!L8</f>
        <v>1402</v>
      </c>
      <c r="D101" s="43" t="str">
        <f>""&amp;Revenue!M8</f>
        <v/>
      </c>
      <c r="E101" s="31">
        <v>73</v>
      </c>
      <c r="F101" s="52" t="s">
        <v>50</v>
      </c>
      <c r="G101" s="53"/>
      <c r="H101" s="53"/>
      <c r="I101" s="54"/>
    </row>
    <row r="102" spans="1:9" x14ac:dyDescent="0.2">
      <c r="A102" s="35">
        <f>'Company Information'!$D$4</f>
        <v>0</v>
      </c>
      <c r="B102" s="30">
        <f>'Company Information'!$N$1</f>
        <v>2024</v>
      </c>
      <c r="C102" s="31">
        <f>Revenue!L20</f>
        <v>1079</v>
      </c>
      <c r="D102" s="43" t="str">
        <f>""&amp;Revenue!M20</f>
        <v/>
      </c>
      <c r="E102" s="31">
        <v>73</v>
      </c>
      <c r="F102" s="52" t="s">
        <v>51</v>
      </c>
      <c r="G102" s="53"/>
      <c r="H102" s="53"/>
      <c r="I102" s="54"/>
    </row>
    <row r="103" spans="1:9" x14ac:dyDescent="0.2">
      <c r="A103" s="35">
        <f>'Company Information'!$D$4</f>
        <v>0</v>
      </c>
      <c r="B103" s="30">
        <f>'Company Information'!$N$1</f>
        <v>2024</v>
      </c>
      <c r="C103" s="31">
        <f>Revenue!N6</f>
        <v>1355</v>
      </c>
      <c r="D103" s="43" t="str">
        <f>IF(OR(Revenue!O$6=0,ISBLANK(Revenue!O$6)),"",Revenue!O$6)</f>
        <v/>
      </c>
      <c r="E103" s="31">
        <v>73</v>
      </c>
      <c r="F103" s="52" t="s">
        <v>50</v>
      </c>
      <c r="G103" s="53"/>
      <c r="H103" s="53"/>
      <c r="I103" s="54"/>
    </row>
    <row r="104" spans="1:9" x14ac:dyDescent="0.2">
      <c r="A104" s="35">
        <f>'Company Information'!$D$4</f>
        <v>0</v>
      </c>
      <c r="B104" s="30">
        <f>'Company Information'!$N$1</f>
        <v>2024</v>
      </c>
      <c r="C104" s="31">
        <f>Revenue!N7</f>
        <v>1403</v>
      </c>
      <c r="D104" s="43" t="str">
        <f>""&amp;Revenue!O7</f>
        <v/>
      </c>
      <c r="E104" s="31">
        <v>73</v>
      </c>
      <c r="F104" s="52" t="s">
        <v>50</v>
      </c>
      <c r="G104" s="53"/>
      <c r="H104" s="53"/>
      <c r="I104" s="54"/>
    </row>
    <row r="105" spans="1:9" x14ac:dyDescent="0.2">
      <c r="A105" s="35">
        <f>'Company Information'!$D$4</f>
        <v>0</v>
      </c>
      <c r="B105" s="30">
        <f>'Company Information'!$N$1</f>
        <v>2024</v>
      </c>
      <c r="C105" s="31">
        <f>Revenue!N8</f>
        <v>1404</v>
      </c>
      <c r="D105" s="43" t="str">
        <f>""&amp;Revenue!O8</f>
        <v/>
      </c>
      <c r="E105" s="31">
        <v>73</v>
      </c>
      <c r="F105" s="52" t="s">
        <v>50</v>
      </c>
      <c r="G105" s="53"/>
      <c r="H105" s="53"/>
      <c r="I105" s="54"/>
    </row>
    <row r="106" spans="1:9" x14ac:dyDescent="0.2">
      <c r="A106" s="35">
        <f>'Company Information'!$D$4</f>
        <v>0</v>
      </c>
      <c r="B106" s="30">
        <f>'Company Information'!$N$1</f>
        <v>2024</v>
      </c>
      <c r="C106" s="31">
        <f>Revenue!N20</f>
        <v>1356</v>
      </c>
      <c r="D106" s="43" t="str">
        <f>""&amp;Revenue!O20</f>
        <v/>
      </c>
      <c r="E106" s="31">
        <v>73</v>
      </c>
      <c r="F106" s="52" t="s">
        <v>51</v>
      </c>
      <c r="G106" s="53"/>
      <c r="H106" s="53"/>
      <c r="I106" s="54"/>
    </row>
    <row r="107" spans="1:9" x14ac:dyDescent="0.2">
      <c r="A107" s="35">
        <f>'Company Information'!$D$4</f>
        <v>0</v>
      </c>
      <c r="B107" s="30">
        <f>'Company Information'!$N$1</f>
        <v>2024</v>
      </c>
      <c r="C107" s="31">
        <f>Revenue!P6</f>
        <v>1357</v>
      </c>
      <c r="D107" s="43" t="str">
        <f>IF(OR(Revenue!Q$6=0,ISBLANK(Revenue!Q$6)),"",Revenue!Q$6)</f>
        <v/>
      </c>
      <c r="E107" s="31">
        <v>73</v>
      </c>
      <c r="F107" s="52" t="s">
        <v>50</v>
      </c>
      <c r="G107" s="53"/>
      <c r="H107" s="53"/>
      <c r="I107" s="54"/>
    </row>
    <row r="108" spans="1:9" x14ac:dyDescent="0.2">
      <c r="A108" s="35">
        <f>'Company Information'!$D$4</f>
        <v>0</v>
      </c>
      <c r="B108" s="30">
        <f>'Company Information'!$N$1</f>
        <v>2024</v>
      </c>
      <c r="C108" s="31">
        <f>Revenue!P7</f>
        <v>1405</v>
      </c>
      <c r="D108" s="43" t="str">
        <f>""&amp;Revenue!Q7</f>
        <v/>
      </c>
      <c r="E108" s="31">
        <v>73</v>
      </c>
      <c r="F108" s="52" t="s">
        <v>50</v>
      </c>
      <c r="G108" s="53"/>
      <c r="H108" s="53"/>
      <c r="I108" s="54"/>
    </row>
    <row r="109" spans="1:9" x14ac:dyDescent="0.2">
      <c r="A109" s="35">
        <f>'Company Information'!$D$4</f>
        <v>0</v>
      </c>
      <c r="B109" s="30">
        <f>'Company Information'!$N$1</f>
        <v>2024</v>
      </c>
      <c r="C109" s="31">
        <f>Revenue!P8</f>
        <v>1406</v>
      </c>
      <c r="D109" s="43" t="str">
        <f>""&amp;Revenue!Q8</f>
        <v/>
      </c>
      <c r="E109" s="31">
        <v>73</v>
      </c>
      <c r="F109" s="52" t="s">
        <v>50</v>
      </c>
      <c r="G109" s="53"/>
      <c r="H109" s="53"/>
      <c r="I109" s="54"/>
    </row>
    <row r="110" spans="1:9" x14ac:dyDescent="0.2">
      <c r="A110" s="35">
        <f>'Company Information'!$D$4</f>
        <v>0</v>
      </c>
      <c r="B110" s="30">
        <f>'Company Information'!$N$1</f>
        <v>2024</v>
      </c>
      <c r="C110" s="31">
        <f>Revenue!P20</f>
        <v>1358</v>
      </c>
      <c r="D110" s="43" t="str">
        <f>""&amp;Revenue!Q20</f>
        <v/>
      </c>
      <c r="E110" s="31">
        <v>73</v>
      </c>
      <c r="F110" s="52" t="s">
        <v>51</v>
      </c>
      <c r="G110" s="53"/>
      <c r="H110" s="53"/>
      <c r="I110" s="54"/>
    </row>
    <row r="111" spans="1:9" x14ac:dyDescent="0.2">
      <c r="A111" s="35">
        <f>'Company Information'!$D$4</f>
        <v>0</v>
      </c>
      <c r="B111" s="30">
        <f>'Company Information'!$N$1</f>
        <v>2024</v>
      </c>
      <c r="C111" s="31">
        <f>Revenue!R20</f>
        <v>1082</v>
      </c>
      <c r="D111" s="43" t="str">
        <f>""&amp;Revenue!S20</f>
        <v/>
      </c>
      <c r="E111" s="31">
        <v>73</v>
      </c>
      <c r="F111" s="52" t="s">
        <v>51</v>
      </c>
      <c r="G111" s="53"/>
      <c r="H111" s="53"/>
      <c r="I111" s="54"/>
    </row>
    <row r="112" spans="1:9" x14ac:dyDescent="0.2">
      <c r="A112" s="35">
        <f>'Company Information'!$D$4</f>
        <v>0</v>
      </c>
      <c r="B112" s="30">
        <f>'Company Information'!$N$1</f>
        <v>2024</v>
      </c>
      <c r="C112" s="31">
        <f>Expenses!B6</f>
        <v>1083</v>
      </c>
      <c r="D112" s="43" t="str">
        <f>""&amp;Expenses!C6</f>
        <v/>
      </c>
      <c r="E112" s="31">
        <v>73</v>
      </c>
      <c r="F112" s="48" t="s">
        <v>45</v>
      </c>
      <c r="G112" s="49"/>
      <c r="H112" s="49"/>
      <c r="I112" s="50"/>
    </row>
    <row r="113" spans="1:9" x14ac:dyDescent="0.2">
      <c r="A113" s="35">
        <f>'Company Information'!$D$4</f>
        <v>0</v>
      </c>
      <c r="B113" s="30">
        <f>'Company Information'!$N$1</f>
        <v>2024</v>
      </c>
      <c r="C113" s="31">
        <f>Expenses!B7</f>
        <v>1084</v>
      </c>
      <c r="D113" s="43" t="str">
        <f>""&amp;Expenses!C7</f>
        <v/>
      </c>
      <c r="E113" s="31">
        <v>73</v>
      </c>
      <c r="F113" s="52" t="s">
        <v>45</v>
      </c>
      <c r="G113" s="53"/>
      <c r="H113" s="53"/>
      <c r="I113" s="54"/>
    </row>
    <row r="114" spans="1:9" x14ac:dyDescent="0.2">
      <c r="A114" s="35">
        <f>'Company Information'!$D$4</f>
        <v>0</v>
      </c>
      <c r="B114" s="30">
        <f>'Company Information'!$N$1</f>
        <v>2024</v>
      </c>
      <c r="C114" s="31">
        <f>Expenses!B8</f>
        <v>1085</v>
      </c>
      <c r="D114" s="43" t="str">
        <f>""&amp;Expenses!C8</f>
        <v/>
      </c>
      <c r="E114" s="31">
        <v>73</v>
      </c>
      <c r="F114" s="52" t="s">
        <v>45</v>
      </c>
      <c r="G114" s="53"/>
      <c r="H114" s="53"/>
      <c r="I114" s="54"/>
    </row>
    <row r="115" spans="1:9" x14ac:dyDescent="0.2">
      <c r="A115" s="35">
        <f>'Company Information'!$D$4</f>
        <v>0</v>
      </c>
      <c r="B115" s="30">
        <f>'Company Information'!$N$1</f>
        <v>2024</v>
      </c>
      <c r="C115" s="31">
        <f>Expenses!B9</f>
        <v>1086</v>
      </c>
      <c r="D115" s="43" t="str">
        <f>""&amp;Expenses!C9</f>
        <v/>
      </c>
      <c r="E115" s="31">
        <v>73</v>
      </c>
      <c r="F115" s="52" t="s">
        <v>45</v>
      </c>
      <c r="G115" s="53"/>
      <c r="H115" s="53"/>
      <c r="I115" s="54"/>
    </row>
    <row r="116" spans="1:9" x14ac:dyDescent="0.2">
      <c r="A116" s="35">
        <f>'Company Information'!$D$4</f>
        <v>0</v>
      </c>
      <c r="B116" s="30">
        <f>'Company Information'!$N$1</f>
        <v>2024</v>
      </c>
      <c r="C116" s="31">
        <f>Expenses!B10</f>
        <v>1087</v>
      </c>
      <c r="D116" s="43" t="str">
        <f>""&amp;Expenses!C10</f>
        <v/>
      </c>
      <c r="E116" s="31">
        <v>73</v>
      </c>
      <c r="F116" s="52" t="s">
        <v>45</v>
      </c>
      <c r="G116" s="53"/>
      <c r="H116" s="53"/>
      <c r="I116" s="54"/>
    </row>
    <row r="117" spans="1:9" x14ac:dyDescent="0.2">
      <c r="A117" s="35">
        <f>'Company Information'!$D$4</f>
        <v>0</v>
      </c>
      <c r="B117" s="30">
        <f>'Company Information'!$N$1</f>
        <v>2024</v>
      </c>
      <c r="C117" s="31">
        <f>Expenses!B11</f>
        <v>1088</v>
      </c>
      <c r="D117" s="43" t="str">
        <f>""&amp;Expenses!C11</f>
        <v/>
      </c>
      <c r="E117" s="31">
        <v>73</v>
      </c>
      <c r="F117" s="52" t="s">
        <v>45</v>
      </c>
      <c r="G117" s="53"/>
      <c r="H117" s="53"/>
      <c r="I117" s="54"/>
    </row>
    <row r="118" spans="1:9" x14ac:dyDescent="0.2">
      <c r="A118" s="35">
        <f>'Company Information'!$D$4</f>
        <v>0</v>
      </c>
      <c r="B118" s="30">
        <f>'Company Information'!$N$1</f>
        <v>2024</v>
      </c>
      <c r="C118" s="31">
        <f>Expenses!B12</f>
        <v>1089</v>
      </c>
      <c r="D118" s="43" t="str">
        <f>""&amp;Expenses!C12</f>
        <v/>
      </c>
      <c r="E118" s="31">
        <v>73</v>
      </c>
      <c r="F118" s="52" t="s">
        <v>45</v>
      </c>
      <c r="G118" s="53"/>
      <c r="H118" s="53"/>
      <c r="I118" s="54"/>
    </row>
    <row r="119" spans="1:9" x14ac:dyDescent="0.2">
      <c r="A119" s="35">
        <f>'Company Information'!$D$4</f>
        <v>0</v>
      </c>
      <c r="B119" s="30">
        <f>'Company Information'!$N$1</f>
        <v>2024</v>
      </c>
      <c r="C119" s="31">
        <f>Expenses!B13</f>
        <v>1090</v>
      </c>
      <c r="D119" s="43" t="str">
        <f>""&amp;Expenses!C13</f>
        <v/>
      </c>
      <c r="E119" s="31">
        <v>73</v>
      </c>
      <c r="F119" s="52" t="s">
        <v>45</v>
      </c>
      <c r="G119" s="53"/>
      <c r="H119" s="53"/>
      <c r="I119" s="54"/>
    </row>
    <row r="120" spans="1:9" x14ac:dyDescent="0.2">
      <c r="A120" s="35">
        <f>'Company Information'!$D$4</f>
        <v>0</v>
      </c>
      <c r="B120" s="30">
        <f>'Company Information'!$N$1</f>
        <v>2024</v>
      </c>
      <c r="C120" s="31">
        <f>Expenses!B14</f>
        <v>1091</v>
      </c>
      <c r="D120" s="43" t="str">
        <f>""&amp;Expenses!C14</f>
        <v/>
      </c>
      <c r="E120" s="31">
        <v>73</v>
      </c>
      <c r="F120" s="52" t="s">
        <v>45</v>
      </c>
      <c r="G120" s="53"/>
      <c r="H120" s="53"/>
      <c r="I120" s="54"/>
    </row>
    <row r="121" spans="1:9" x14ac:dyDescent="0.2">
      <c r="A121" s="35">
        <f>'Company Information'!$D$4</f>
        <v>0</v>
      </c>
      <c r="B121" s="30">
        <f>'Company Information'!$N$1</f>
        <v>2024</v>
      </c>
      <c r="C121" s="31">
        <f>Expenses!B15</f>
        <v>1092</v>
      </c>
      <c r="D121" s="43" t="str">
        <f>""&amp;Expenses!C15</f>
        <v/>
      </c>
      <c r="E121" s="31">
        <v>73</v>
      </c>
      <c r="F121" s="52" t="s">
        <v>45</v>
      </c>
      <c r="G121" s="53"/>
      <c r="H121" s="53"/>
      <c r="I121" s="54"/>
    </row>
    <row r="122" spans="1:9" x14ac:dyDescent="0.2">
      <c r="A122" s="35">
        <f>'Company Information'!$D$4</f>
        <v>0</v>
      </c>
      <c r="B122" s="30">
        <f>'Company Information'!$N$1</f>
        <v>2024</v>
      </c>
      <c r="C122" s="31">
        <f>Expenses!B16</f>
        <v>1093</v>
      </c>
      <c r="D122" s="43" t="str">
        <f>""&amp;Expenses!C16</f>
        <v/>
      </c>
      <c r="E122" s="31">
        <v>73</v>
      </c>
      <c r="F122" s="52" t="s">
        <v>45</v>
      </c>
      <c r="G122" s="53"/>
      <c r="H122" s="53"/>
      <c r="I122" s="54"/>
    </row>
    <row r="123" spans="1:9" x14ac:dyDescent="0.2">
      <c r="A123" s="35">
        <f>'Company Information'!$D$4</f>
        <v>0</v>
      </c>
      <c r="B123" s="30">
        <f>'Company Information'!$N$1</f>
        <v>2024</v>
      </c>
      <c r="C123" s="31">
        <f>Expenses!B17</f>
        <v>1094</v>
      </c>
      <c r="D123" s="43" t="str">
        <f>""&amp;Expenses!C17</f>
        <v/>
      </c>
      <c r="E123" s="31">
        <v>73</v>
      </c>
      <c r="F123" s="52" t="s">
        <v>45</v>
      </c>
      <c r="G123" s="53"/>
      <c r="H123" s="53"/>
      <c r="I123" s="54"/>
    </row>
    <row r="124" spans="1:9" x14ac:dyDescent="0.2">
      <c r="A124" s="35">
        <f>'Company Information'!$D$4</f>
        <v>0</v>
      </c>
      <c r="B124" s="30">
        <f>'Company Information'!$N$1</f>
        <v>2024</v>
      </c>
      <c r="C124" s="31">
        <f>Expenses!B18</f>
        <v>1095</v>
      </c>
      <c r="D124" s="43" t="str">
        <f>""&amp;Expenses!C18</f>
        <v/>
      </c>
      <c r="E124" s="31">
        <v>73</v>
      </c>
      <c r="F124" s="52" t="s">
        <v>45</v>
      </c>
      <c r="G124" s="53"/>
      <c r="H124" s="53"/>
      <c r="I124" s="54"/>
    </row>
    <row r="125" spans="1:9" x14ac:dyDescent="0.2">
      <c r="A125" s="35">
        <f>'Company Information'!$D$4</f>
        <v>0</v>
      </c>
      <c r="B125" s="30">
        <f>'Company Information'!$N$1</f>
        <v>2024</v>
      </c>
      <c r="C125" s="31">
        <f>Expenses!B19</f>
        <v>1096</v>
      </c>
      <c r="D125" s="43" t="str">
        <f>IF(OR(Expenses!C$19=0,ISBLANK(Expenses!C$19)),"",Expenses!C$19)</f>
        <v/>
      </c>
      <c r="E125" s="31">
        <v>73</v>
      </c>
      <c r="F125" s="52" t="s">
        <v>45</v>
      </c>
      <c r="G125" s="53"/>
      <c r="H125" s="53"/>
      <c r="I125" s="54"/>
    </row>
    <row r="126" spans="1:9" x14ac:dyDescent="0.2">
      <c r="A126" s="35">
        <f>'Company Information'!$D$4</f>
        <v>0</v>
      </c>
      <c r="B126" s="30">
        <f>'Company Information'!$N$1</f>
        <v>2024</v>
      </c>
      <c r="C126" s="31">
        <f>Expenses!D6</f>
        <v>1097</v>
      </c>
      <c r="D126" s="43" t="str">
        <f>""&amp;Expenses!E6</f>
        <v/>
      </c>
      <c r="E126" s="31">
        <v>73</v>
      </c>
      <c r="F126" s="52" t="s">
        <v>45</v>
      </c>
      <c r="G126" s="53"/>
      <c r="H126" s="53"/>
      <c r="I126" s="54"/>
    </row>
    <row r="127" spans="1:9" x14ac:dyDescent="0.2">
      <c r="A127" s="35">
        <f>'Company Information'!$D$4</f>
        <v>0</v>
      </c>
      <c r="B127" s="30">
        <f>'Company Information'!$N$1</f>
        <v>2024</v>
      </c>
      <c r="C127" s="31">
        <f>Expenses!D7</f>
        <v>1098</v>
      </c>
      <c r="D127" s="43" t="str">
        <f>""&amp;Expenses!E7</f>
        <v/>
      </c>
      <c r="E127" s="31">
        <v>73</v>
      </c>
      <c r="F127" s="52" t="s">
        <v>45</v>
      </c>
      <c r="G127" s="53"/>
      <c r="H127" s="53"/>
      <c r="I127" s="54"/>
    </row>
    <row r="128" spans="1:9" x14ac:dyDescent="0.2">
      <c r="A128" s="35">
        <f>'Company Information'!$D$4</f>
        <v>0</v>
      </c>
      <c r="B128" s="30">
        <f>'Company Information'!$N$1</f>
        <v>2024</v>
      </c>
      <c r="C128" s="31">
        <f>Expenses!D8</f>
        <v>1099</v>
      </c>
      <c r="D128" s="43" t="str">
        <f>""&amp;Expenses!E8</f>
        <v/>
      </c>
      <c r="E128" s="31">
        <v>73</v>
      </c>
      <c r="F128" s="52" t="s">
        <v>45</v>
      </c>
      <c r="G128" s="53"/>
      <c r="H128" s="53"/>
      <c r="I128" s="54"/>
    </row>
    <row r="129" spans="1:9" x14ac:dyDescent="0.2">
      <c r="A129" s="35">
        <f>'Company Information'!$D$4</f>
        <v>0</v>
      </c>
      <c r="B129" s="30">
        <f>'Company Information'!$N$1</f>
        <v>2024</v>
      </c>
      <c r="C129" s="31">
        <f>Expenses!D9</f>
        <v>1100</v>
      </c>
      <c r="D129" s="43" t="str">
        <f>""&amp;Expenses!E9</f>
        <v/>
      </c>
      <c r="E129" s="31">
        <v>73</v>
      </c>
      <c r="F129" s="52" t="s">
        <v>45</v>
      </c>
      <c r="G129" s="53"/>
      <c r="H129" s="53"/>
      <c r="I129" s="54"/>
    </row>
    <row r="130" spans="1:9" x14ac:dyDescent="0.2">
      <c r="A130" s="35">
        <f>'Company Information'!$D$4</f>
        <v>0</v>
      </c>
      <c r="B130" s="30">
        <f>'Company Information'!$N$1</f>
        <v>2024</v>
      </c>
      <c r="C130" s="31">
        <f>Expenses!D10</f>
        <v>1101</v>
      </c>
      <c r="D130" s="43" t="str">
        <f>""&amp;Expenses!E10</f>
        <v/>
      </c>
      <c r="E130" s="31">
        <v>73</v>
      </c>
      <c r="F130" s="52" t="s">
        <v>45</v>
      </c>
      <c r="G130" s="53"/>
      <c r="H130" s="53"/>
      <c r="I130" s="54"/>
    </row>
    <row r="131" spans="1:9" x14ac:dyDescent="0.2">
      <c r="A131" s="35">
        <f>'Company Information'!$D$4</f>
        <v>0</v>
      </c>
      <c r="B131" s="30">
        <f>'Company Information'!$N$1</f>
        <v>2024</v>
      </c>
      <c r="C131" s="31">
        <f>Expenses!D11</f>
        <v>1102</v>
      </c>
      <c r="D131" s="43" t="str">
        <f>""&amp;Expenses!E11</f>
        <v/>
      </c>
      <c r="E131" s="31">
        <v>73</v>
      </c>
      <c r="F131" s="52" t="s">
        <v>45</v>
      </c>
      <c r="G131" s="53"/>
      <c r="H131" s="53"/>
      <c r="I131" s="54"/>
    </row>
    <row r="132" spans="1:9" x14ac:dyDescent="0.2">
      <c r="A132" s="35">
        <f>'Company Information'!$D$4</f>
        <v>0</v>
      </c>
      <c r="B132" s="30">
        <f>'Company Information'!$N$1</f>
        <v>2024</v>
      </c>
      <c r="C132" s="31">
        <f>Expenses!D12</f>
        <v>1103</v>
      </c>
      <c r="D132" s="43" t="str">
        <f>""&amp;Expenses!E12</f>
        <v/>
      </c>
      <c r="E132" s="31">
        <v>73</v>
      </c>
      <c r="F132" s="52" t="s">
        <v>45</v>
      </c>
      <c r="G132" s="53"/>
      <c r="H132" s="53"/>
      <c r="I132" s="54"/>
    </row>
    <row r="133" spans="1:9" x14ac:dyDescent="0.2">
      <c r="A133" s="35">
        <f>'Company Information'!$D$4</f>
        <v>0</v>
      </c>
      <c r="B133" s="30">
        <f>'Company Information'!$N$1</f>
        <v>2024</v>
      </c>
      <c r="C133" s="31">
        <f>Expenses!D13</f>
        <v>1104</v>
      </c>
      <c r="D133" s="43" t="str">
        <f>""&amp;Expenses!E13</f>
        <v/>
      </c>
      <c r="E133" s="31">
        <v>73</v>
      </c>
      <c r="F133" s="52" t="s">
        <v>45</v>
      </c>
      <c r="G133" s="53"/>
      <c r="H133" s="53"/>
      <c r="I133" s="54"/>
    </row>
    <row r="134" spans="1:9" x14ac:dyDescent="0.2">
      <c r="A134" s="35">
        <f>'Company Information'!$D$4</f>
        <v>0</v>
      </c>
      <c r="B134" s="30">
        <f>'Company Information'!$N$1</f>
        <v>2024</v>
      </c>
      <c r="C134" s="31">
        <f>Expenses!D14</f>
        <v>1105</v>
      </c>
      <c r="D134" s="43" t="str">
        <f>""&amp;Expenses!E14</f>
        <v/>
      </c>
      <c r="E134" s="31">
        <v>73</v>
      </c>
      <c r="F134" s="52" t="s">
        <v>45</v>
      </c>
      <c r="G134" s="53"/>
      <c r="H134" s="53"/>
      <c r="I134" s="54"/>
    </row>
    <row r="135" spans="1:9" x14ac:dyDescent="0.2">
      <c r="A135" s="35">
        <f>'Company Information'!$D$4</f>
        <v>0</v>
      </c>
      <c r="B135" s="30">
        <f>'Company Information'!$N$1</f>
        <v>2024</v>
      </c>
      <c r="C135" s="31">
        <f>Expenses!D15</f>
        <v>1106</v>
      </c>
      <c r="D135" s="43" t="str">
        <f>""&amp;Expenses!E15</f>
        <v/>
      </c>
      <c r="E135" s="31">
        <v>73</v>
      </c>
      <c r="F135" s="52" t="s">
        <v>45</v>
      </c>
      <c r="G135" s="53"/>
      <c r="H135" s="53"/>
      <c r="I135" s="54"/>
    </row>
    <row r="136" spans="1:9" x14ac:dyDescent="0.2">
      <c r="A136" s="35">
        <f>'Company Information'!$D$4</f>
        <v>0</v>
      </c>
      <c r="B136" s="30">
        <f>'Company Information'!$N$1</f>
        <v>2024</v>
      </c>
      <c r="C136" s="31">
        <f>Expenses!D16</f>
        <v>1107</v>
      </c>
      <c r="D136" s="43" t="str">
        <f>""&amp;Expenses!E16</f>
        <v/>
      </c>
      <c r="E136" s="31">
        <v>73</v>
      </c>
      <c r="F136" s="52" t="s">
        <v>45</v>
      </c>
      <c r="G136" s="53"/>
      <c r="H136" s="53"/>
      <c r="I136" s="54"/>
    </row>
    <row r="137" spans="1:9" x14ac:dyDescent="0.2">
      <c r="A137" s="35">
        <f>'Company Information'!$D$4</f>
        <v>0</v>
      </c>
      <c r="B137" s="30">
        <f>'Company Information'!$N$1</f>
        <v>2024</v>
      </c>
      <c r="C137" s="31">
        <f>Expenses!D18</f>
        <v>1108</v>
      </c>
      <c r="D137" s="43" t="str">
        <f>""&amp;Expenses!E18</f>
        <v/>
      </c>
      <c r="E137" s="31">
        <v>73</v>
      </c>
      <c r="F137" s="52" t="s">
        <v>45</v>
      </c>
      <c r="G137" s="53"/>
      <c r="H137" s="53"/>
      <c r="I137" s="54"/>
    </row>
    <row r="138" spans="1:9" x14ac:dyDescent="0.2">
      <c r="A138" s="35">
        <f>'Company Information'!$D$4</f>
        <v>0</v>
      </c>
      <c r="B138" s="30">
        <f>'Company Information'!$N$1</f>
        <v>2024</v>
      </c>
      <c r="C138" s="31">
        <f>Expenses!D19</f>
        <v>1109</v>
      </c>
      <c r="D138" s="43" t="str">
        <f>IF(OR(Expenses!E$19=0,ISBLANK(Expenses!E$19)),"",Expenses!E$19)</f>
        <v/>
      </c>
      <c r="E138" s="31">
        <v>73</v>
      </c>
      <c r="F138" s="52" t="s">
        <v>45</v>
      </c>
      <c r="G138" s="53"/>
      <c r="H138" s="53"/>
      <c r="I138" s="54"/>
    </row>
    <row r="139" spans="1:9" x14ac:dyDescent="0.2">
      <c r="A139" s="35">
        <f>'Company Information'!$D$4</f>
        <v>0</v>
      </c>
      <c r="B139" s="30">
        <f>'Company Information'!$N$1</f>
        <v>2024</v>
      </c>
      <c r="C139" s="31">
        <f>Expenses!F6</f>
        <v>1110</v>
      </c>
      <c r="D139" s="43" t="str">
        <f>""&amp;Expenses!G6</f>
        <v/>
      </c>
      <c r="E139" s="31">
        <v>73</v>
      </c>
      <c r="F139" s="52" t="s">
        <v>45</v>
      </c>
      <c r="G139" s="53"/>
      <c r="H139" s="53"/>
      <c r="I139" s="54"/>
    </row>
    <row r="140" spans="1:9" x14ac:dyDescent="0.2">
      <c r="A140" s="35">
        <f>'Company Information'!$D$4</f>
        <v>0</v>
      </c>
      <c r="B140" s="30">
        <f>'Company Information'!$N$1</f>
        <v>2024</v>
      </c>
      <c r="C140" s="31">
        <f>Expenses!F7</f>
        <v>1111</v>
      </c>
      <c r="D140" s="43" t="str">
        <f>""&amp;Expenses!G7</f>
        <v/>
      </c>
      <c r="E140" s="31">
        <v>73</v>
      </c>
      <c r="F140" s="52" t="s">
        <v>45</v>
      </c>
      <c r="G140" s="53"/>
      <c r="H140" s="53"/>
      <c r="I140" s="54"/>
    </row>
    <row r="141" spans="1:9" x14ac:dyDescent="0.2">
      <c r="A141" s="35">
        <f>'Company Information'!$D$4</f>
        <v>0</v>
      </c>
      <c r="B141" s="30">
        <f>'Company Information'!$N$1</f>
        <v>2024</v>
      </c>
      <c r="C141" s="31">
        <f>Expenses!F8</f>
        <v>1112</v>
      </c>
      <c r="D141" s="43" t="str">
        <f>""&amp;Expenses!G8</f>
        <v/>
      </c>
      <c r="E141" s="31">
        <v>73</v>
      </c>
      <c r="F141" s="52" t="s">
        <v>45</v>
      </c>
      <c r="G141" s="53"/>
      <c r="H141" s="53"/>
      <c r="I141" s="54"/>
    </row>
    <row r="142" spans="1:9" x14ac:dyDescent="0.2">
      <c r="A142" s="35">
        <f>'Company Information'!$D$4</f>
        <v>0</v>
      </c>
      <c r="B142" s="30">
        <f>'Company Information'!$N$1</f>
        <v>2024</v>
      </c>
      <c r="C142" s="31">
        <f>Expenses!F9</f>
        <v>1113</v>
      </c>
      <c r="D142" s="43" t="str">
        <f>""&amp;Expenses!G9</f>
        <v/>
      </c>
      <c r="E142" s="31">
        <v>73</v>
      </c>
      <c r="F142" s="52" t="s">
        <v>45</v>
      </c>
      <c r="G142" s="53"/>
      <c r="H142" s="53"/>
      <c r="I142" s="54"/>
    </row>
    <row r="143" spans="1:9" x14ac:dyDescent="0.2">
      <c r="A143" s="35">
        <f>'Company Information'!$D$4</f>
        <v>0</v>
      </c>
      <c r="B143" s="30">
        <f>'Company Information'!$N$1</f>
        <v>2024</v>
      </c>
      <c r="C143" s="31">
        <f>Expenses!F10</f>
        <v>1114</v>
      </c>
      <c r="D143" s="43" t="str">
        <f>""&amp;Expenses!G10</f>
        <v/>
      </c>
      <c r="E143" s="31">
        <v>73</v>
      </c>
      <c r="F143" s="52" t="s">
        <v>45</v>
      </c>
      <c r="G143" s="53"/>
      <c r="H143" s="53"/>
      <c r="I143" s="54"/>
    </row>
    <row r="144" spans="1:9" x14ac:dyDescent="0.2">
      <c r="A144" s="35">
        <f>'Company Information'!$D$4</f>
        <v>0</v>
      </c>
      <c r="B144" s="30">
        <f>'Company Information'!$N$1</f>
        <v>2024</v>
      </c>
      <c r="C144" s="31">
        <f>Expenses!F11</f>
        <v>1115</v>
      </c>
      <c r="D144" s="43" t="str">
        <f>""&amp;Expenses!G11</f>
        <v/>
      </c>
      <c r="E144" s="31">
        <v>73</v>
      </c>
      <c r="F144" s="52" t="s">
        <v>45</v>
      </c>
      <c r="G144" s="53"/>
      <c r="H144" s="53"/>
      <c r="I144" s="54"/>
    </row>
    <row r="145" spans="1:9" x14ac:dyDescent="0.2">
      <c r="A145" s="35">
        <f>'Company Information'!$D$4</f>
        <v>0</v>
      </c>
      <c r="B145" s="30">
        <f>'Company Information'!$N$1</f>
        <v>2024</v>
      </c>
      <c r="C145" s="31">
        <f>Expenses!F12</f>
        <v>1116</v>
      </c>
      <c r="D145" s="43" t="str">
        <f>""&amp;Expenses!G12</f>
        <v/>
      </c>
      <c r="E145" s="31">
        <v>73</v>
      </c>
      <c r="F145" s="52" t="s">
        <v>45</v>
      </c>
      <c r="G145" s="53"/>
      <c r="H145" s="53"/>
      <c r="I145" s="54"/>
    </row>
    <row r="146" spans="1:9" x14ac:dyDescent="0.2">
      <c r="A146" s="35">
        <f>'Company Information'!$D$4</f>
        <v>0</v>
      </c>
      <c r="B146" s="30">
        <f>'Company Information'!$N$1</f>
        <v>2024</v>
      </c>
      <c r="C146" s="31">
        <f>Expenses!F13</f>
        <v>1117</v>
      </c>
      <c r="D146" s="43" t="str">
        <f>""&amp;Expenses!G13</f>
        <v/>
      </c>
      <c r="E146" s="31">
        <v>73</v>
      </c>
      <c r="F146" s="52" t="s">
        <v>45</v>
      </c>
      <c r="G146" s="53"/>
      <c r="H146" s="53"/>
      <c r="I146" s="54"/>
    </row>
    <row r="147" spans="1:9" x14ac:dyDescent="0.2">
      <c r="A147" s="35">
        <f>'Company Information'!$D$4</f>
        <v>0</v>
      </c>
      <c r="B147" s="30">
        <f>'Company Information'!$N$1</f>
        <v>2024</v>
      </c>
      <c r="C147" s="31">
        <f>Expenses!F14</f>
        <v>1118</v>
      </c>
      <c r="D147" s="43" t="str">
        <f>""&amp;Expenses!G14</f>
        <v/>
      </c>
      <c r="E147" s="31">
        <v>73</v>
      </c>
      <c r="F147" s="52" t="s">
        <v>45</v>
      </c>
      <c r="G147" s="53"/>
      <c r="H147" s="53"/>
      <c r="I147" s="54"/>
    </row>
    <row r="148" spans="1:9" x14ac:dyDescent="0.2">
      <c r="A148" s="35">
        <f>'Company Information'!$D$4</f>
        <v>0</v>
      </c>
      <c r="B148" s="30">
        <f>'Company Information'!$N$1</f>
        <v>2024</v>
      </c>
      <c r="C148" s="31">
        <f>Expenses!F15</f>
        <v>1119</v>
      </c>
      <c r="D148" s="43" t="str">
        <f>""&amp;Expenses!G15</f>
        <v/>
      </c>
      <c r="E148" s="31">
        <v>73</v>
      </c>
      <c r="F148" s="52" t="s">
        <v>45</v>
      </c>
      <c r="G148" s="53"/>
      <c r="H148" s="53"/>
      <c r="I148" s="54"/>
    </row>
    <row r="149" spans="1:9" x14ac:dyDescent="0.2">
      <c r="A149" s="35">
        <f>'Company Information'!$D$4</f>
        <v>0</v>
      </c>
      <c r="B149" s="30">
        <f>'Company Information'!$N$1</f>
        <v>2024</v>
      </c>
      <c r="C149" s="31">
        <f>Expenses!F16</f>
        <v>1120</v>
      </c>
      <c r="D149" s="43" t="str">
        <f>""&amp;Expenses!G16</f>
        <v/>
      </c>
      <c r="E149" s="31">
        <v>73</v>
      </c>
      <c r="F149" s="52" t="s">
        <v>45</v>
      </c>
      <c r="G149" s="53"/>
      <c r="H149" s="53"/>
      <c r="I149" s="54"/>
    </row>
    <row r="150" spans="1:9" x14ac:dyDescent="0.2">
      <c r="A150" s="35">
        <f>'Company Information'!$D$4</f>
        <v>0</v>
      </c>
      <c r="B150" s="30">
        <f>'Company Information'!$N$1</f>
        <v>2024</v>
      </c>
      <c r="C150" s="31">
        <f>Expenses!F17</f>
        <v>1121</v>
      </c>
      <c r="D150" s="43" t="str">
        <f>""&amp;Expenses!G17</f>
        <v/>
      </c>
      <c r="E150" s="31">
        <v>73</v>
      </c>
      <c r="F150" s="52" t="s">
        <v>45</v>
      </c>
      <c r="G150" s="53"/>
      <c r="H150" s="53"/>
      <c r="I150" s="54"/>
    </row>
    <row r="151" spans="1:9" x14ac:dyDescent="0.2">
      <c r="A151" s="35">
        <f>'Company Information'!$D$4</f>
        <v>0</v>
      </c>
      <c r="B151" s="30">
        <f>'Company Information'!$N$1</f>
        <v>2024</v>
      </c>
      <c r="C151" s="31">
        <f>Expenses!F18</f>
        <v>1122</v>
      </c>
      <c r="D151" s="43" t="str">
        <f>""&amp;Expenses!G18</f>
        <v/>
      </c>
      <c r="E151" s="31">
        <v>73</v>
      </c>
      <c r="F151" s="52" t="s">
        <v>45</v>
      </c>
      <c r="G151" s="53"/>
      <c r="H151" s="53"/>
      <c r="I151" s="54"/>
    </row>
    <row r="152" spans="1:9" x14ac:dyDescent="0.2">
      <c r="A152" s="35">
        <f>'Company Information'!$D$4</f>
        <v>0</v>
      </c>
      <c r="B152" s="30">
        <f>'Company Information'!$N$1</f>
        <v>2024</v>
      </c>
      <c r="C152" s="31">
        <f>Expenses!F19</f>
        <v>1123</v>
      </c>
      <c r="D152" s="43" t="str">
        <f>IF(OR(Expenses!G$19=0,ISBLANK(Expenses!G$19)),"",Expenses!G$19)</f>
        <v/>
      </c>
      <c r="E152" s="31">
        <v>73</v>
      </c>
      <c r="F152" s="52" t="s">
        <v>45</v>
      </c>
      <c r="G152" s="53"/>
      <c r="H152" s="53"/>
      <c r="I152" s="54"/>
    </row>
    <row r="153" spans="1:9" x14ac:dyDescent="0.2">
      <c r="A153" s="35">
        <f>'Company Information'!$D$4</f>
        <v>0</v>
      </c>
      <c r="B153" s="30">
        <f>'Company Information'!$N$1</f>
        <v>2024</v>
      </c>
      <c r="C153" s="31">
        <f>Expenses!H6</f>
        <v>1124</v>
      </c>
      <c r="D153" s="43" t="str">
        <f>""&amp;Expenses!I6</f>
        <v/>
      </c>
      <c r="E153" s="31">
        <v>73</v>
      </c>
      <c r="F153" s="52" t="s">
        <v>45</v>
      </c>
      <c r="G153" s="53"/>
      <c r="H153" s="53"/>
      <c r="I153" s="54"/>
    </row>
    <row r="154" spans="1:9" x14ac:dyDescent="0.2">
      <c r="A154" s="35">
        <f>'Company Information'!$D$4</f>
        <v>0</v>
      </c>
      <c r="B154" s="30">
        <f>'Company Information'!$N$1</f>
        <v>2024</v>
      </c>
      <c r="C154" s="31">
        <f>Expenses!H7</f>
        <v>1125</v>
      </c>
      <c r="D154" s="43" t="str">
        <f>""&amp;Expenses!I7</f>
        <v/>
      </c>
      <c r="E154" s="31">
        <v>73</v>
      </c>
      <c r="F154" s="52" t="s">
        <v>45</v>
      </c>
      <c r="G154" s="53"/>
      <c r="H154" s="53"/>
      <c r="I154" s="54"/>
    </row>
    <row r="155" spans="1:9" x14ac:dyDescent="0.2">
      <c r="A155" s="35">
        <f>'Company Information'!$D$4</f>
        <v>0</v>
      </c>
      <c r="B155" s="30">
        <f>'Company Information'!$N$1</f>
        <v>2024</v>
      </c>
      <c r="C155" s="31">
        <f>Expenses!H8</f>
        <v>1126</v>
      </c>
      <c r="D155" s="43" t="str">
        <f>""&amp;Expenses!I8</f>
        <v/>
      </c>
      <c r="E155" s="31">
        <v>73</v>
      </c>
      <c r="F155" s="52" t="s">
        <v>45</v>
      </c>
      <c r="G155" s="53"/>
      <c r="H155" s="53"/>
      <c r="I155" s="54"/>
    </row>
    <row r="156" spans="1:9" x14ac:dyDescent="0.2">
      <c r="A156" s="35">
        <f>'Company Information'!$D$4</f>
        <v>0</v>
      </c>
      <c r="B156" s="30">
        <f>'Company Information'!$N$1</f>
        <v>2024</v>
      </c>
      <c r="C156" s="31">
        <f>Expenses!H9</f>
        <v>1127</v>
      </c>
      <c r="D156" s="43" t="str">
        <f>""&amp;Expenses!I9</f>
        <v/>
      </c>
      <c r="E156" s="31">
        <v>73</v>
      </c>
      <c r="F156" s="52" t="s">
        <v>45</v>
      </c>
      <c r="G156" s="53"/>
      <c r="H156" s="53"/>
      <c r="I156" s="54"/>
    </row>
    <row r="157" spans="1:9" x14ac:dyDescent="0.2">
      <c r="A157" s="35">
        <f>'Company Information'!$D$4</f>
        <v>0</v>
      </c>
      <c r="B157" s="30">
        <f>'Company Information'!$N$1</f>
        <v>2024</v>
      </c>
      <c r="C157" s="31">
        <f>Expenses!H10</f>
        <v>1128</v>
      </c>
      <c r="D157" s="43" t="str">
        <f>""&amp;Expenses!I10</f>
        <v/>
      </c>
      <c r="E157" s="31">
        <v>73</v>
      </c>
      <c r="F157" s="52" t="s">
        <v>45</v>
      </c>
      <c r="G157" s="53"/>
      <c r="H157" s="53"/>
      <c r="I157" s="54"/>
    </row>
    <row r="158" spans="1:9" x14ac:dyDescent="0.2">
      <c r="A158" s="35">
        <f>'Company Information'!$D$4</f>
        <v>0</v>
      </c>
      <c r="B158" s="30">
        <f>'Company Information'!$N$1</f>
        <v>2024</v>
      </c>
      <c r="C158" s="31">
        <f>Expenses!H11</f>
        <v>1129</v>
      </c>
      <c r="D158" s="43" t="str">
        <f>""&amp;Expenses!I11</f>
        <v/>
      </c>
      <c r="E158" s="31">
        <v>73</v>
      </c>
      <c r="F158" s="52" t="s">
        <v>45</v>
      </c>
      <c r="G158" s="53"/>
      <c r="H158" s="53"/>
      <c r="I158" s="54"/>
    </row>
    <row r="159" spans="1:9" x14ac:dyDescent="0.2">
      <c r="A159" s="35">
        <f>'Company Information'!$D$4</f>
        <v>0</v>
      </c>
      <c r="B159" s="30">
        <f>'Company Information'!$N$1</f>
        <v>2024</v>
      </c>
      <c r="C159" s="31">
        <f>Expenses!H12</f>
        <v>1130</v>
      </c>
      <c r="D159" s="43" t="str">
        <f>""&amp;Expenses!I12</f>
        <v/>
      </c>
      <c r="E159" s="31">
        <v>73</v>
      </c>
      <c r="F159" s="52" t="s">
        <v>45</v>
      </c>
      <c r="G159" s="53"/>
      <c r="H159" s="53"/>
      <c r="I159" s="54"/>
    </row>
    <row r="160" spans="1:9" x14ac:dyDescent="0.2">
      <c r="A160" s="35">
        <f>'Company Information'!$D$4</f>
        <v>0</v>
      </c>
      <c r="B160" s="30">
        <f>'Company Information'!$N$1</f>
        <v>2024</v>
      </c>
      <c r="C160" s="31">
        <f>Expenses!H13</f>
        <v>1131</v>
      </c>
      <c r="D160" s="43" t="str">
        <f>""&amp;Expenses!I13</f>
        <v/>
      </c>
      <c r="E160" s="31">
        <v>73</v>
      </c>
      <c r="F160" s="52" t="s">
        <v>45</v>
      </c>
      <c r="G160" s="53"/>
      <c r="H160" s="53"/>
      <c r="I160" s="54"/>
    </row>
    <row r="161" spans="1:9" x14ac:dyDescent="0.2">
      <c r="A161" s="35">
        <f>'Company Information'!$D$4</f>
        <v>0</v>
      </c>
      <c r="B161" s="30">
        <f>'Company Information'!$N$1</f>
        <v>2024</v>
      </c>
      <c r="C161" s="31">
        <f>Expenses!H14</f>
        <v>1132</v>
      </c>
      <c r="D161" s="43" t="str">
        <f>""&amp;Expenses!I14</f>
        <v/>
      </c>
      <c r="E161" s="31">
        <v>73</v>
      </c>
      <c r="F161" s="52" t="s">
        <v>45</v>
      </c>
      <c r="G161" s="53"/>
      <c r="H161" s="53"/>
      <c r="I161" s="54"/>
    </row>
    <row r="162" spans="1:9" x14ac:dyDescent="0.2">
      <c r="A162" s="35">
        <f>'Company Information'!$D$4</f>
        <v>0</v>
      </c>
      <c r="B162" s="30">
        <f>'Company Information'!$N$1</f>
        <v>2024</v>
      </c>
      <c r="C162" s="31">
        <f>Expenses!H15</f>
        <v>1133</v>
      </c>
      <c r="D162" s="43" t="str">
        <f>""&amp;Expenses!I15</f>
        <v/>
      </c>
      <c r="E162" s="31">
        <v>73</v>
      </c>
      <c r="F162" s="52" t="s">
        <v>45</v>
      </c>
      <c r="G162" s="53"/>
      <c r="H162" s="53"/>
      <c r="I162" s="54"/>
    </row>
    <row r="163" spans="1:9" x14ac:dyDescent="0.2">
      <c r="A163" s="35">
        <f>'Company Information'!$D$4</f>
        <v>0</v>
      </c>
      <c r="B163" s="30">
        <f>'Company Information'!$N$1</f>
        <v>2024</v>
      </c>
      <c r="C163" s="31">
        <f>Expenses!H16</f>
        <v>1134</v>
      </c>
      <c r="D163" s="43" t="str">
        <f>""&amp;Expenses!I16</f>
        <v/>
      </c>
      <c r="E163" s="31">
        <v>73</v>
      </c>
      <c r="F163" s="52" t="s">
        <v>45</v>
      </c>
      <c r="G163" s="53"/>
      <c r="H163" s="53"/>
      <c r="I163" s="54"/>
    </row>
    <row r="164" spans="1:9" x14ac:dyDescent="0.2">
      <c r="A164" s="35">
        <f>'Company Information'!$D$4</f>
        <v>0</v>
      </c>
      <c r="B164" s="30">
        <f>'Company Information'!$N$1</f>
        <v>2024</v>
      </c>
      <c r="C164" s="31">
        <f>Expenses!H18</f>
        <v>1135</v>
      </c>
      <c r="D164" s="43" t="str">
        <f>""&amp;Expenses!I18</f>
        <v/>
      </c>
      <c r="E164" s="31">
        <v>73</v>
      </c>
      <c r="F164" s="52" t="s">
        <v>45</v>
      </c>
      <c r="G164" s="53"/>
      <c r="H164" s="53"/>
      <c r="I164" s="54"/>
    </row>
    <row r="165" spans="1:9" x14ac:dyDescent="0.2">
      <c r="A165" s="35">
        <f>'Company Information'!$D$4</f>
        <v>0</v>
      </c>
      <c r="B165" s="30">
        <f>'Company Information'!$N$1</f>
        <v>2024</v>
      </c>
      <c r="C165" s="31">
        <f>Expenses!H19</f>
        <v>1136</v>
      </c>
      <c r="D165" s="43" t="str">
        <f>IF(OR(Expenses!I$19=0,ISBLANK(Expenses!I$19)),"",Expenses!I$19)</f>
        <v/>
      </c>
      <c r="E165" s="31">
        <v>73</v>
      </c>
      <c r="F165" s="52" t="s">
        <v>45</v>
      </c>
      <c r="G165" s="53"/>
      <c r="H165" s="53"/>
      <c r="I165" s="54"/>
    </row>
    <row r="166" spans="1:9" x14ac:dyDescent="0.2">
      <c r="A166" s="35">
        <f>'Company Information'!$D$4</f>
        <v>0</v>
      </c>
      <c r="B166" s="30">
        <f>'Company Information'!$N$1</f>
        <v>2024</v>
      </c>
      <c r="C166" s="31">
        <f>Expenses!J6</f>
        <v>1137</v>
      </c>
      <c r="D166" s="43" t="str">
        <f>""&amp;Expenses!K6</f>
        <v/>
      </c>
      <c r="E166" s="31">
        <v>73</v>
      </c>
      <c r="F166" s="52" t="s">
        <v>45</v>
      </c>
      <c r="G166" s="53"/>
      <c r="H166" s="53"/>
      <c r="I166" s="54"/>
    </row>
    <row r="167" spans="1:9" x14ac:dyDescent="0.2">
      <c r="A167" s="35">
        <f>'Company Information'!$D$4</f>
        <v>0</v>
      </c>
      <c r="B167" s="30">
        <f>'Company Information'!$N$1</f>
        <v>2024</v>
      </c>
      <c r="C167" s="31">
        <f>Expenses!J7</f>
        <v>1138</v>
      </c>
      <c r="D167" s="43" t="str">
        <f>""&amp;Expenses!K7</f>
        <v/>
      </c>
      <c r="E167" s="31">
        <v>73</v>
      </c>
      <c r="F167" s="52" t="s">
        <v>45</v>
      </c>
      <c r="G167" s="53"/>
      <c r="H167" s="53"/>
      <c r="I167" s="54"/>
    </row>
    <row r="168" spans="1:9" x14ac:dyDescent="0.2">
      <c r="A168" s="35">
        <f>'Company Information'!$D$4</f>
        <v>0</v>
      </c>
      <c r="B168" s="30">
        <f>'Company Information'!$N$1</f>
        <v>2024</v>
      </c>
      <c r="C168" s="31">
        <f>Expenses!J8</f>
        <v>1139</v>
      </c>
      <c r="D168" s="43" t="str">
        <f>""&amp;Expenses!K8</f>
        <v/>
      </c>
      <c r="E168" s="31">
        <v>73</v>
      </c>
      <c r="F168" s="52" t="s">
        <v>45</v>
      </c>
      <c r="G168" s="53"/>
      <c r="H168" s="53"/>
      <c r="I168" s="54"/>
    </row>
    <row r="169" spans="1:9" x14ac:dyDescent="0.2">
      <c r="A169" s="35">
        <f>'Company Information'!$D$4</f>
        <v>0</v>
      </c>
      <c r="B169" s="30">
        <f>'Company Information'!$N$1</f>
        <v>2024</v>
      </c>
      <c r="C169" s="31">
        <f>Expenses!J9</f>
        <v>1140</v>
      </c>
      <c r="D169" s="43" t="str">
        <f>""&amp;Expenses!K9</f>
        <v/>
      </c>
      <c r="E169" s="31">
        <v>73</v>
      </c>
      <c r="F169" s="52" t="s">
        <v>45</v>
      </c>
      <c r="G169" s="53"/>
      <c r="H169" s="53"/>
      <c r="I169" s="54"/>
    </row>
    <row r="170" spans="1:9" x14ac:dyDescent="0.2">
      <c r="A170" s="35">
        <f>'Company Information'!$D$4</f>
        <v>0</v>
      </c>
      <c r="B170" s="30">
        <f>'Company Information'!$N$1</f>
        <v>2024</v>
      </c>
      <c r="C170" s="31">
        <f>Expenses!J10</f>
        <v>1141</v>
      </c>
      <c r="D170" s="43" t="str">
        <f>""&amp;Expenses!K10</f>
        <v/>
      </c>
      <c r="E170" s="31">
        <v>73</v>
      </c>
      <c r="F170" s="52" t="s">
        <v>45</v>
      </c>
      <c r="G170" s="53"/>
      <c r="H170" s="53"/>
      <c r="I170" s="54"/>
    </row>
    <row r="171" spans="1:9" x14ac:dyDescent="0.2">
      <c r="A171" s="35">
        <f>'Company Information'!$D$4</f>
        <v>0</v>
      </c>
      <c r="B171" s="30">
        <f>'Company Information'!$N$1</f>
        <v>2024</v>
      </c>
      <c r="C171" s="31">
        <f>Expenses!J11</f>
        <v>1142</v>
      </c>
      <c r="D171" s="43" t="str">
        <f>""&amp;Expenses!K11</f>
        <v/>
      </c>
      <c r="E171" s="31">
        <v>73</v>
      </c>
      <c r="F171" s="52" t="s">
        <v>45</v>
      </c>
      <c r="G171" s="53"/>
      <c r="H171" s="53"/>
      <c r="I171" s="54"/>
    </row>
    <row r="172" spans="1:9" x14ac:dyDescent="0.2">
      <c r="A172" s="35">
        <f>'Company Information'!$D$4</f>
        <v>0</v>
      </c>
      <c r="B172" s="30">
        <f>'Company Information'!$N$1</f>
        <v>2024</v>
      </c>
      <c r="C172" s="31">
        <f>Expenses!J12</f>
        <v>1143</v>
      </c>
      <c r="D172" s="43" t="str">
        <f>""&amp;Expenses!K12</f>
        <v/>
      </c>
      <c r="E172" s="31">
        <v>73</v>
      </c>
      <c r="F172" s="52" t="s">
        <v>45</v>
      </c>
      <c r="G172" s="53"/>
      <c r="H172" s="53"/>
      <c r="I172" s="54"/>
    </row>
    <row r="173" spans="1:9" x14ac:dyDescent="0.2">
      <c r="A173" s="35">
        <f>'Company Information'!$D$4</f>
        <v>0</v>
      </c>
      <c r="B173" s="30">
        <f>'Company Information'!$N$1</f>
        <v>2024</v>
      </c>
      <c r="C173" s="31">
        <f>Expenses!J13</f>
        <v>1144</v>
      </c>
      <c r="D173" s="43" t="str">
        <f>""&amp;Expenses!K13</f>
        <v/>
      </c>
      <c r="E173" s="31">
        <v>73</v>
      </c>
      <c r="F173" s="52" t="s">
        <v>45</v>
      </c>
      <c r="G173" s="53"/>
      <c r="H173" s="53"/>
      <c r="I173" s="54"/>
    </row>
    <row r="174" spans="1:9" x14ac:dyDescent="0.2">
      <c r="A174" s="35">
        <f>'Company Information'!$D$4</f>
        <v>0</v>
      </c>
      <c r="B174" s="30">
        <f>'Company Information'!$N$1</f>
        <v>2024</v>
      </c>
      <c r="C174" s="31">
        <f>Expenses!J14</f>
        <v>1145</v>
      </c>
      <c r="D174" s="43" t="str">
        <f>""&amp;Expenses!K14</f>
        <v/>
      </c>
      <c r="E174" s="31">
        <v>73</v>
      </c>
      <c r="F174" s="52" t="s">
        <v>45</v>
      </c>
      <c r="G174" s="53"/>
      <c r="H174" s="53"/>
      <c r="I174" s="54"/>
    </row>
    <row r="175" spans="1:9" x14ac:dyDescent="0.2">
      <c r="A175" s="35">
        <f>'Company Information'!$D$4</f>
        <v>0</v>
      </c>
      <c r="B175" s="30">
        <f>'Company Information'!$N$1</f>
        <v>2024</v>
      </c>
      <c r="C175" s="31">
        <f>Expenses!J15</f>
        <v>1146</v>
      </c>
      <c r="D175" s="43" t="str">
        <f>""&amp;Expenses!K15</f>
        <v/>
      </c>
      <c r="E175" s="31">
        <v>73</v>
      </c>
      <c r="F175" s="52" t="s">
        <v>45</v>
      </c>
      <c r="G175" s="53"/>
      <c r="H175" s="53"/>
      <c r="I175" s="54"/>
    </row>
    <row r="176" spans="1:9" x14ac:dyDescent="0.2">
      <c r="A176" s="35">
        <f>'Company Information'!$D$4</f>
        <v>0</v>
      </c>
      <c r="B176" s="30">
        <f>'Company Information'!$N$1</f>
        <v>2024</v>
      </c>
      <c r="C176" s="31">
        <f>Expenses!J16</f>
        <v>1147</v>
      </c>
      <c r="D176" s="43" t="str">
        <f>""&amp;Expenses!K16</f>
        <v/>
      </c>
      <c r="E176" s="31">
        <v>73</v>
      </c>
      <c r="F176" s="52" t="s">
        <v>45</v>
      </c>
      <c r="G176" s="53"/>
      <c r="H176" s="53"/>
      <c r="I176" s="54"/>
    </row>
    <row r="177" spans="1:9" x14ac:dyDescent="0.2">
      <c r="A177" s="35">
        <f>'Company Information'!$D$4</f>
        <v>0</v>
      </c>
      <c r="B177" s="30">
        <f>'Company Information'!$N$1</f>
        <v>2024</v>
      </c>
      <c r="C177" s="31">
        <f>Expenses!J17</f>
        <v>1148</v>
      </c>
      <c r="D177" s="43" t="str">
        <f>""&amp;Expenses!K17</f>
        <v/>
      </c>
      <c r="E177" s="31">
        <v>73</v>
      </c>
      <c r="F177" s="52" t="s">
        <v>45</v>
      </c>
      <c r="G177" s="53"/>
      <c r="H177" s="53"/>
      <c r="I177" s="54"/>
    </row>
    <row r="178" spans="1:9" x14ac:dyDescent="0.2">
      <c r="A178" s="35">
        <f>'Company Information'!$D$4</f>
        <v>0</v>
      </c>
      <c r="B178" s="30">
        <f>'Company Information'!$N$1</f>
        <v>2024</v>
      </c>
      <c r="C178" s="31">
        <f>Expenses!J18</f>
        <v>1149</v>
      </c>
      <c r="D178" s="43" t="str">
        <f>""&amp;Expenses!K18</f>
        <v/>
      </c>
      <c r="E178" s="31">
        <v>73</v>
      </c>
      <c r="F178" s="52" t="s">
        <v>45</v>
      </c>
      <c r="G178" s="53"/>
      <c r="H178" s="53"/>
      <c r="I178" s="54"/>
    </row>
    <row r="179" spans="1:9" x14ac:dyDescent="0.2">
      <c r="A179" s="35">
        <f>'Company Information'!$D$4</f>
        <v>0</v>
      </c>
      <c r="B179" s="30">
        <f>'Company Information'!$N$1</f>
        <v>2024</v>
      </c>
      <c r="C179" s="31">
        <f>Expenses!J19</f>
        <v>1150</v>
      </c>
      <c r="D179" s="43" t="str">
        <f>IF(OR(Expenses!K$19=0,ISBLANK(Expenses!K$19)),"",Expenses!K$19)</f>
        <v/>
      </c>
      <c r="E179" s="31">
        <v>73</v>
      </c>
      <c r="F179" s="52" t="s">
        <v>45</v>
      </c>
      <c r="G179" s="53"/>
      <c r="H179" s="53"/>
      <c r="I179" s="54"/>
    </row>
    <row r="180" spans="1:9" x14ac:dyDescent="0.2">
      <c r="A180" s="35">
        <f>'Company Information'!$D$4</f>
        <v>0</v>
      </c>
      <c r="B180" s="30">
        <f>'Company Information'!$N$1</f>
        <v>2024</v>
      </c>
      <c r="C180" s="31">
        <f>Expenses!L6</f>
        <v>1206</v>
      </c>
      <c r="D180" s="43" t="str">
        <f>""&amp;Expenses!M6</f>
        <v/>
      </c>
      <c r="E180" s="31">
        <v>73</v>
      </c>
      <c r="F180" s="52" t="s">
        <v>45</v>
      </c>
      <c r="G180" s="53"/>
      <c r="H180" s="53"/>
      <c r="I180" s="54"/>
    </row>
    <row r="181" spans="1:9" x14ac:dyDescent="0.2">
      <c r="A181" s="35">
        <f>'Company Information'!$D$4</f>
        <v>0</v>
      </c>
      <c r="B181" s="30">
        <f>'Company Information'!$N$1</f>
        <v>2024</v>
      </c>
      <c r="C181" s="31">
        <f>Expenses!L7</f>
        <v>1207</v>
      </c>
      <c r="D181" s="43" t="str">
        <f>""&amp;Expenses!M7</f>
        <v/>
      </c>
      <c r="E181" s="31">
        <v>73</v>
      </c>
      <c r="F181" s="52" t="s">
        <v>45</v>
      </c>
      <c r="G181" s="53"/>
      <c r="H181" s="53"/>
      <c r="I181" s="54"/>
    </row>
    <row r="182" spans="1:9" x14ac:dyDescent="0.2">
      <c r="A182" s="35">
        <f>'Company Information'!$D$4</f>
        <v>0</v>
      </c>
      <c r="B182" s="30">
        <f>'Company Information'!$N$1</f>
        <v>2024</v>
      </c>
      <c r="C182" s="31">
        <f>Expenses!L8</f>
        <v>1208</v>
      </c>
      <c r="D182" s="43" t="str">
        <f>""&amp;Expenses!M8</f>
        <v/>
      </c>
      <c r="E182" s="31">
        <v>73</v>
      </c>
      <c r="F182" s="52" t="s">
        <v>45</v>
      </c>
      <c r="G182" s="53"/>
      <c r="H182" s="53"/>
      <c r="I182" s="54"/>
    </row>
    <row r="183" spans="1:9" x14ac:dyDescent="0.2">
      <c r="A183" s="35">
        <f>'Company Information'!$D$4</f>
        <v>0</v>
      </c>
      <c r="B183" s="30">
        <f>'Company Information'!$N$1</f>
        <v>2024</v>
      </c>
      <c r="C183" s="31">
        <f>Expenses!L9</f>
        <v>1209</v>
      </c>
      <c r="D183" s="43" t="str">
        <f>""&amp;Expenses!M9</f>
        <v/>
      </c>
      <c r="E183" s="31">
        <v>73</v>
      </c>
      <c r="F183" s="52" t="s">
        <v>45</v>
      </c>
      <c r="G183" s="53"/>
      <c r="H183" s="53"/>
      <c r="I183" s="54"/>
    </row>
    <row r="184" spans="1:9" x14ac:dyDescent="0.2">
      <c r="A184" s="35">
        <f>'Company Information'!$D$4</f>
        <v>0</v>
      </c>
      <c r="B184" s="30">
        <f>'Company Information'!$N$1</f>
        <v>2024</v>
      </c>
      <c r="C184" s="31">
        <f>Expenses!L10</f>
        <v>1210</v>
      </c>
      <c r="D184" s="43" t="str">
        <f>""&amp;Expenses!M10</f>
        <v/>
      </c>
      <c r="E184" s="31">
        <v>73</v>
      </c>
      <c r="F184" s="52" t="s">
        <v>45</v>
      </c>
      <c r="G184" s="53"/>
      <c r="H184" s="53"/>
      <c r="I184" s="54"/>
    </row>
    <row r="185" spans="1:9" x14ac:dyDescent="0.2">
      <c r="A185" s="35">
        <f>'Company Information'!$D$4</f>
        <v>0</v>
      </c>
      <c r="B185" s="30">
        <f>'Company Information'!$N$1</f>
        <v>2024</v>
      </c>
      <c r="C185" s="31">
        <f>Expenses!L11</f>
        <v>1211</v>
      </c>
      <c r="D185" s="43" t="str">
        <f>""&amp;Expenses!M11</f>
        <v/>
      </c>
      <c r="E185" s="31">
        <v>73</v>
      </c>
      <c r="F185" s="52" t="s">
        <v>45</v>
      </c>
      <c r="G185" s="53"/>
      <c r="H185" s="53"/>
      <c r="I185" s="54"/>
    </row>
    <row r="186" spans="1:9" x14ac:dyDescent="0.2">
      <c r="A186" s="35">
        <f>'Company Information'!$D$4</f>
        <v>0</v>
      </c>
      <c r="B186" s="30">
        <f>'Company Information'!$N$1</f>
        <v>2024</v>
      </c>
      <c r="C186" s="31">
        <f>Expenses!L12</f>
        <v>1212</v>
      </c>
      <c r="D186" s="43" t="str">
        <f>""&amp;Expenses!M12</f>
        <v/>
      </c>
      <c r="E186" s="31">
        <v>73</v>
      </c>
      <c r="F186" s="52" t="s">
        <v>45</v>
      </c>
      <c r="G186" s="53"/>
      <c r="H186" s="53"/>
      <c r="I186" s="54"/>
    </row>
    <row r="187" spans="1:9" x14ac:dyDescent="0.2">
      <c r="A187" s="35">
        <f>'Company Information'!$D$4</f>
        <v>0</v>
      </c>
      <c r="B187" s="30">
        <f>'Company Information'!$N$1</f>
        <v>2024</v>
      </c>
      <c r="C187" s="31">
        <f>Expenses!L13</f>
        <v>1213</v>
      </c>
      <c r="D187" s="43" t="str">
        <f>""&amp;Expenses!M13</f>
        <v/>
      </c>
      <c r="E187" s="31">
        <v>73</v>
      </c>
      <c r="F187" s="52" t="s">
        <v>45</v>
      </c>
      <c r="G187" s="53"/>
      <c r="H187" s="53"/>
      <c r="I187" s="54"/>
    </row>
    <row r="188" spans="1:9" x14ac:dyDescent="0.2">
      <c r="A188" s="35">
        <f>'Company Information'!$D$4</f>
        <v>0</v>
      </c>
      <c r="B188" s="30">
        <f>'Company Information'!$N$1</f>
        <v>2024</v>
      </c>
      <c r="C188" s="31">
        <f>Expenses!L14</f>
        <v>1214</v>
      </c>
      <c r="D188" s="43" t="str">
        <f>""&amp;Expenses!M14</f>
        <v/>
      </c>
      <c r="E188" s="31">
        <v>73</v>
      </c>
      <c r="F188" s="52" t="s">
        <v>45</v>
      </c>
      <c r="G188" s="53"/>
      <c r="H188" s="53"/>
      <c r="I188" s="54"/>
    </row>
    <row r="189" spans="1:9" x14ac:dyDescent="0.2">
      <c r="A189" s="35">
        <f>'Company Information'!$D$4</f>
        <v>0</v>
      </c>
      <c r="B189" s="30">
        <f>'Company Information'!$N$1</f>
        <v>2024</v>
      </c>
      <c r="C189" s="31">
        <f>Expenses!L15</f>
        <v>1215</v>
      </c>
      <c r="D189" s="43" t="str">
        <f>""&amp;Expenses!M15</f>
        <v/>
      </c>
      <c r="E189" s="31">
        <v>73</v>
      </c>
      <c r="F189" s="52" t="s">
        <v>45</v>
      </c>
      <c r="G189" s="53"/>
      <c r="H189" s="53"/>
      <c r="I189" s="54"/>
    </row>
    <row r="190" spans="1:9" x14ac:dyDescent="0.2">
      <c r="A190" s="35">
        <f>'Company Information'!$D$4</f>
        <v>0</v>
      </c>
      <c r="B190" s="30">
        <f>'Company Information'!$N$1</f>
        <v>2024</v>
      </c>
      <c r="C190" s="31">
        <f>Expenses!L16</f>
        <v>1216</v>
      </c>
      <c r="D190" s="43" t="str">
        <f>""&amp;Expenses!M16</f>
        <v/>
      </c>
      <c r="E190" s="31">
        <v>73</v>
      </c>
      <c r="F190" s="52" t="s">
        <v>45</v>
      </c>
      <c r="G190" s="53"/>
      <c r="H190" s="53"/>
      <c r="I190" s="54"/>
    </row>
    <row r="191" spans="1:9" x14ac:dyDescent="0.2">
      <c r="A191" s="35">
        <f>'Company Information'!$D$4</f>
        <v>0</v>
      </c>
      <c r="B191" s="30">
        <f>'Company Information'!$N$1</f>
        <v>2024</v>
      </c>
      <c r="C191" s="31">
        <f>Expenses!L17</f>
        <v>1217</v>
      </c>
      <c r="D191" s="43" t="str">
        <f>""&amp;Expenses!M17</f>
        <v/>
      </c>
      <c r="E191" s="31">
        <v>73</v>
      </c>
      <c r="F191" s="52" t="s">
        <v>45</v>
      </c>
      <c r="G191" s="53"/>
      <c r="H191" s="53"/>
      <c r="I191" s="54"/>
    </row>
    <row r="192" spans="1:9" x14ac:dyDescent="0.2">
      <c r="A192" s="35">
        <f>'Company Information'!$D$4</f>
        <v>0</v>
      </c>
      <c r="B192" s="30">
        <f>'Company Information'!$N$1</f>
        <v>2024</v>
      </c>
      <c r="C192" s="31">
        <f>Expenses!L18</f>
        <v>1218</v>
      </c>
      <c r="D192" s="43" t="str">
        <f>""&amp;Expenses!M18</f>
        <v/>
      </c>
      <c r="E192" s="31">
        <v>73</v>
      </c>
      <c r="F192" s="52" t="s">
        <v>45</v>
      </c>
      <c r="G192" s="53"/>
      <c r="H192" s="53"/>
      <c r="I192" s="54"/>
    </row>
    <row r="193" spans="1:9" x14ac:dyDescent="0.2">
      <c r="A193" s="35">
        <f>'Company Information'!$D$4</f>
        <v>0</v>
      </c>
      <c r="B193" s="30">
        <f>'Company Information'!$N$1</f>
        <v>2024</v>
      </c>
      <c r="C193" s="31">
        <f>Expenses!L19</f>
        <v>1219</v>
      </c>
      <c r="D193" s="43" t="str">
        <f>IF(OR(Expenses!M$19=0,ISBLANK(Expenses!M$19)),"",Expenses!M$19)</f>
        <v/>
      </c>
      <c r="E193" s="31">
        <v>73</v>
      </c>
      <c r="F193" s="52" t="s">
        <v>45</v>
      </c>
      <c r="G193" s="53"/>
      <c r="H193" s="53"/>
      <c r="I193" s="54"/>
    </row>
    <row r="194" spans="1:9" x14ac:dyDescent="0.2">
      <c r="A194" s="35">
        <f>'Company Information'!$D$4</f>
        <v>0</v>
      </c>
      <c r="B194" s="30">
        <f>'Company Information'!$N$1</f>
        <v>2024</v>
      </c>
      <c r="C194" s="31">
        <f>Expenses!N6</f>
        <v>1151</v>
      </c>
      <c r="D194" s="43" t="str">
        <f>""&amp;Expenses!O6</f>
        <v/>
      </c>
      <c r="E194" s="31">
        <v>73</v>
      </c>
      <c r="F194" s="52" t="s">
        <v>45</v>
      </c>
      <c r="G194" s="53"/>
      <c r="H194" s="53"/>
      <c r="I194" s="54"/>
    </row>
    <row r="195" spans="1:9" x14ac:dyDescent="0.2">
      <c r="A195" s="35">
        <f>'Company Information'!$D$4</f>
        <v>0</v>
      </c>
      <c r="B195" s="30">
        <f>'Company Information'!$N$1</f>
        <v>2024</v>
      </c>
      <c r="C195" s="31">
        <f>Expenses!N7</f>
        <v>1152</v>
      </c>
      <c r="D195" s="43" t="str">
        <f>""&amp;Expenses!O7</f>
        <v/>
      </c>
      <c r="E195" s="31">
        <v>73</v>
      </c>
      <c r="F195" s="52" t="s">
        <v>45</v>
      </c>
      <c r="G195" s="53"/>
      <c r="H195" s="53"/>
      <c r="I195" s="54"/>
    </row>
    <row r="196" spans="1:9" x14ac:dyDescent="0.2">
      <c r="A196" s="35">
        <f>'Company Information'!$D$4</f>
        <v>0</v>
      </c>
      <c r="B196" s="30">
        <f>'Company Information'!$N$1</f>
        <v>2024</v>
      </c>
      <c r="C196" s="31">
        <f>Expenses!N8</f>
        <v>1153</v>
      </c>
      <c r="D196" s="43" t="str">
        <f>""&amp;Expenses!O8</f>
        <v/>
      </c>
      <c r="E196" s="31">
        <v>73</v>
      </c>
      <c r="F196" s="52" t="s">
        <v>45</v>
      </c>
      <c r="G196" s="53"/>
      <c r="H196" s="53"/>
      <c r="I196" s="54"/>
    </row>
    <row r="197" spans="1:9" x14ac:dyDescent="0.2">
      <c r="A197" s="35">
        <f>'Company Information'!$D$4</f>
        <v>0</v>
      </c>
      <c r="B197" s="30">
        <f>'Company Information'!$N$1</f>
        <v>2024</v>
      </c>
      <c r="C197" s="31">
        <f>Expenses!N9</f>
        <v>1154</v>
      </c>
      <c r="D197" s="43" t="str">
        <f>""&amp;Expenses!O9</f>
        <v/>
      </c>
      <c r="E197" s="31">
        <v>73</v>
      </c>
      <c r="F197" s="52" t="s">
        <v>45</v>
      </c>
      <c r="G197" s="53"/>
      <c r="H197" s="53"/>
      <c r="I197" s="54"/>
    </row>
    <row r="198" spans="1:9" x14ac:dyDescent="0.2">
      <c r="A198" s="35">
        <f>'Company Information'!$D$4</f>
        <v>0</v>
      </c>
      <c r="B198" s="30">
        <f>'Company Information'!$N$1</f>
        <v>2024</v>
      </c>
      <c r="C198" s="31">
        <f>Expenses!N10</f>
        <v>1155</v>
      </c>
      <c r="D198" s="43" t="str">
        <f>""&amp;Expenses!O10</f>
        <v/>
      </c>
      <c r="E198" s="31">
        <v>73</v>
      </c>
      <c r="F198" s="52" t="s">
        <v>45</v>
      </c>
      <c r="G198" s="53"/>
      <c r="H198" s="53"/>
      <c r="I198" s="54"/>
    </row>
    <row r="199" spans="1:9" x14ac:dyDescent="0.2">
      <c r="A199" s="35">
        <f>'Company Information'!$D$4</f>
        <v>0</v>
      </c>
      <c r="B199" s="30">
        <f>'Company Information'!$N$1</f>
        <v>2024</v>
      </c>
      <c r="C199" s="31">
        <f>Expenses!N11</f>
        <v>1156</v>
      </c>
      <c r="D199" s="43" t="str">
        <f>""&amp;Expenses!O11</f>
        <v/>
      </c>
      <c r="E199" s="31">
        <v>73</v>
      </c>
      <c r="F199" s="52" t="s">
        <v>45</v>
      </c>
      <c r="G199" s="53"/>
      <c r="H199" s="53"/>
      <c r="I199" s="54"/>
    </row>
    <row r="200" spans="1:9" x14ac:dyDescent="0.2">
      <c r="A200" s="35">
        <f>'Company Information'!$D$4</f>
        <v>0</v>
      </c>
      <c r="B200" s="30">
        <f>'Company Information'!$N$1</f>
        <v>2024</v>
      </c>
      <c r="C200" s="31">
        <f>Expenses!N12</f>
        <v>1157</v>
      </c>
      <c r="D200" s="43" t="str">
        <f>""&amp;Expenses!O12</f>
        <v/>
      </c>
      <c r="E200" s="31">
        <v>73</v>
      </c>
      <c r="F200" s="52" t="s">
        <v>45</v>
      </c>
      <c r="G200" s="53"/>
      <c r="H200" s="53"/>
      <c r="I200" s="54"/>
    </row>
    <row r="201" spans="1:9" x14ac:dyDescent="0.2">
      <c r="A201" s="35">
        <f>'Company Information'!$D$4</f>
        <v>0</v>
      </c>
      <c r="B201" s="30">
        <f>'Company Information'!$N$1</f>
        <v>2024</v>
      </c>
      <c r="C201" s="31">
        <f>Expenses!N13</f>
        <v>1158</v>
      </c>
      <c r="D201" s="43" t="str">
        <f>""&amp;Expenses!O13</f>
        <v/>
      </c>
      <c r="E201" s="31">
        <v>73</v>
      </c>
      <c r="F201" s="52" t="s">
        <v>45</v>
      </c>
      <c r="G201" s="53"/>
      <c r="H201" s="53"/>
      <c r="I201" s="54"/>
    </row>
    <row r="202" spans="1:9" x14ac:dyDescent="0.2">
      <c r="A202" s="35">
        <f>'Company Information'!$D$4</f>
        <v>0</v>
      </c>
      <c r="B202" s="30">
        <f>'Company Information'!$N$1</f>
        <v>2024</v>
      </c>
      <c r="C202" s="31">
        <f>Expenses!N14</f>
        <v>1159</v>
      </c>
      <c r="D202" s="43" t="str">
        <f>""&amp;Expenses!O14</f>
        <v/>
      </c>
      <c r="E202" s="31">
        <v>73</v>
      </c>
      <c r="F202" s="52" t="s">
        <v>45</v>
      </c>
      <c r="G202" s="53"/>
      <c r="H202" s="53"/>
      <c r="I202" s="54"/>
    </row>
    <row r="203" spans="1:9" x14ac:dyDescent="0.2">
      <c r="A203" s="35">
        <f>'Company Information'!$D$4</f>
        <v>0</v>
      </c>
      <c r="B203" s="30">
        <f>'Company Information'!$N$1</f>
        <v>2024</v>
      </c>
      <c r="C203" s="31">
        <f>Expenses!N15</f>
        <v>1160</v>
      </c>
      <c r="D203" s="43" t="str">
        <f>""&amp;Expenses!O15</f>
        <v/>
      </c>
      <c r="E203" s="31">
        <v>73</v>
      </c>
      <c r="F203" s="52" t="s">
        <v>45</v>
      </c>
      <c r="G203" s="53"/>
      <c r="H203" s="53"/>
      <c r="I203" s="54"/>
    </row>
    <row r="204" spans="1:9" x14ac:dyDescent="0.2">
      <c r="A204" s="35">
        <f>'Company Information'!$D$4</f>
        <v>0</v>
      </c>
      <c r="B204" s="30">
        <f>'Company Information'!$N$1</f>
        <v>2024</v>
      </c>
      <c r="C204" s="31">
        <f>Expenses!N16</f>
        <v>1161</v>
      </c>
      <c r="D204" s="43" t="str">
        <f>""&amp;Expenses!O16</f>
        <v/>
      </c>
      <c r="E204" s="31">
        <v>73</v>
      </c>
      <c r="F204" s="52" t="s">
        <v>45</v>
      </c>
      <c r="G204" s="53"/>
      <c r="H204" s="53"/>
      <c r="I204" s="54"/>
    </row>
    <row r="205" spans="1:9" x14ac:dyDescent="0.2">
      <c r="A205" s="35">
        <f>'Company Information'!$D$4</f>
        <v>0</v>
      </c>
      <c r="B205" s="30">
        <f>'Company Information'!$N$1</f>
        <v>2024</v>
      </c>
      <c r="C205" s="31">
        <f>Expenses!N17</f>
        <v>1162</v>
      </c>
      <c r="D205" s="43" t="str">
        <f>""&amp;Expenses!O17</f>
        <v/>
      </c>
      <c r="E205" s="31">
        <v>73</v>
      </c>
      <c r="F205" s="52" t="s">
        <v>45</v>
      </c>
      <c r="G205" s="53"/>
      <c r="H205" s="53"/>
      <c r="I205" s="54"/>
    </row>
    <row r="206" spans="1:9" x14ac:dyDescent="0.2">
      <c r="A206" s="35">
        <f>'Company Information'!$D$4</f>
        <v>0</v>
      </c>
      <c r="B206" s="30">
        <f>'Company Information'!$N$1</f>
        <v>2024</v>
      </c>
      <c r="C206" s="31">
        <f>Expenses!N18</f>
        <v>1163</v>
      </c>
      <c r="D206" s="43" t="str">
        <f>""&amp;Expenses!O18</f>
        <v/>
      </c>
      <c r="E206" s="31">
        <v>73</v>
      </c>
      <c r="F206" s="52" t="s">
        <v>45</v>
      </c>
      <c r="G206" s="53"/>
      <c r="H206" s="53"/>
      <c r="I206" s="54"/>
    </row>
    <row r="207" spans="1:9" x14ac:dyDescent="0.2">
      <c r="A207" s="35">
        <f>'Company Information'!$D$4</f>
        <v>0</v>
      </c>
      <c r="B207" s="30">
        <f>'Company Information'!$N$1</f>
        <v>2024</v>
      </c>
      <c r="C207" s="31">
        <f>Expenses!N19</f>
        <v>1164</v>
      </c>
      <c r="D207" s="43" t="str">
        <f>IF(OR(Expenses!O$19=0,ISBLANK(Expenses!O$19)),"",Expenses!O$19)</f>
        <v/>
      </c>
      <c r="E207" s="31">
        <v>73</v>
      </c>
      <c r="F207" s="52" t="s">
        <v>45</v>
      </c>
      <c r="G207" s="53"/>
      <c r="H207" s="53"/>
      <c r="I207" s="54"/>
    </row>
    <row r="208" spans="1:9" x14ac:dyDescent="0.2">
      <c r="A208" s="35">
        <f>'Company Information'!$D$4</f>
        <v>0</v>
      </c>
      <c r="B208" s="30">
        <f>'Company Information'!$N$1</f>
        <v>2024</v>
      </c>
      <c r="C208" s="31">
        <f>Expenses!P6</f>
        <v>1165</v>
      </c>
      <c r="D208" s="43" t="str">
        <f>""&amp;Expenses!Q6</f>
        <v/>
      </c>
      <c r="E208" s="31">
        <v>73</v>
      </c>
      <c r="F208" s="52" t="s">
        <v>45</v>
      </c>
      <c r="G208" s="53"/>
      <c r="H208" s="53"/>
      <c r="I208" s="54"/>
    </row>
    <row r="209" spans="1:9" x14ac:dyDescent="0.2">
      <c r="A209" s="35">
        <f>'Company Information'!$D$4</f>
        <v>0</v>
      </c>
      <c r="B209" s="30">
        <f>'Company Information'!$N$1</f>
        <v>2024</v>
      </c>
      <c r="C209" s="31">
        <f>Expenses!P7</f>
        <v>1166</v>
      </c>
      <c r="D209" s="43" t="str">
        <f>""&amp;Expenses!Q7</f>
        <v/>
      </c>
      <c r="E209" s="31">
        <v>73</v>
      </c>
      <c r="F209" s="52" t="s">
        <v>45</v>
      </c>
      <c r="G209" s="53"/>
      <c r="H209" s="53"/>
      <c r="I209" s="54"/>
    </row>
    <row r="210" spans="1:9" x14ac:dyDescent="0.2">
      <c r="A210" s="35">
        <f>'Company Information'!$D$4</f>
        <v>0</v>
      </c>
      <c r="B210" s="30">
        <f>'Company Information'!$N$1</f>
        <v>2024</v>
      </c>
      <c r="C210" s="31">
        <f>Expenses!P8</f>
        <v>1167</v>
      </c>
      <c r="D210" s="43" t="str">
        <f>""&amp;Expenses!Q8</f>
        <v/>
      </c>
      <c r="E210" s="31">
        <v>73</v>
      </c>
      <c r="F210" s="52" t="s">
        <v>45</v>
      </c>
      <c r="G210" s="53"/>
      <c r="H210" s="53"/>
      <c r="I210" s="54"/>
    </row>
    <row r="211" spans="1:9" x14ac:dyDescent="0.2">
      <c r="A211" s="35">
        <f>'Company Information'!$D$4</f>
        <v>0</v>
      </c>
      <c r="B211" s="30">
        <f>'Company Information'!$N$1</f>
        <v>2024</v>
      </c>
      <c r="C211" s="31">
        <f>Expenses!P9</f>
        <v>1168</v>
      </c>
      <c r="D211" s="43" t="str">
        <f>""&amp;Expenses!Q9</f>
        <v/>
      </c>
      <c r="E211" s="31">
        <v>73</v>
      </c>
      <c r="F211" s="52" t="s">
        <v>45</v>
      </c>
      <c r="G211" s="53"/>
      <c r="H211" s="53"/>
      <c r="I211" s="54"/>
    </row>
    <row r="212" spans="1:9" x14ac:dyDescent="0.2">
      <c r="A212" s="35">
        <f>'Company Information'!$D$4</f>
        <v>0</v>
      </c>
      <c r="B212" s="30">
        <f>'Company Information'!$N$1</f>
        <v>2024</v>
      </c>
      <c r="C212" s="31">
        <f>Expenses!P10</f>
        <v>1169</v>
      </c>
      <c r="D212" s="43" t="str">
        <f>""&amp;Expenses!Q10</f>
        <v/>
      </c>
      <c r="E212" s="31">
        <v>73</v>
      </c>
      <c r="F212" s="52" t="s">
        <v>45</v>
      </c>
      <c r="G212" s="53"/>
      <c r="H212" s="53"/>
      <c r="I212" s="54"/>
    </row>
    <row r="213" spans="1:9" x14ac:dyDescent="0.2">
      <c r="A213" s="35">
        <f>'Company Information'!$D$4</f>
        <v>0</v>
      </c>
      <c r="B213" s="30">
        <f>'Company Information'!$N$1</f>
        <v>2024</v>
      </c>
      <c r="C213" s="31">
        <f>Expenses!P11</f>
        <v>1170</v>
      </c>
      <c r="D213" s="43" t="str">
        <f>""&amp;Expenses!Q11</f>
        <v/>
      </c>
      <c r="E213" s="31">
        <v>73</v>
      </c>
      <c r="F213" s="52" t="s">
        <v>45</v>
      </c>
      <c r="G213" s="53"/>
      <c r="H213" s="53"/>
      <c r="I213" s="54"/>
    </row>
    <row r="214" spans="1:9" x14ac:dyDescent="0.2">
      <c r="A214" s="35">
        <f>'Company Information'!$D$4</f>
        <v>0</v>
      </c>
      <c r="B214" s="30">
        <f>'Company Information'!$N$1</f>
        <v>2024</v>
      </c>
      <c r="C214" s="31">
        <f>Expenses!P12</f>
        <v>1171</v>
      </c>
      <c r="D214" s="43" t="str">
        <f>""&amp;Expenses!Q12</f>
        <v/>
      </c>
      <c r="E214" s="31">
        <v>73</v>
      </c>
      <c r="F214" s="52" t="s">
        <v>45</v>
      </c>
      <c r="G214" s="53"/>
      <c r="H214" s="53"/>
      <c r="I214" s="54"/>
    </row>
    <row r="215" spans="1:9" x14ac:dyDescent="0.2">
      <c r="A215" s="35">
        <f>'Company Information'!$D$4</f>
        <v>0</v>
      </c>
      <c r="B215" s="30">
        <f>'Company Information'!$N$1</f>
        <v>2024</v>
      </c>
      <c r="C215" s="31">
        <f>Expenses!P13</f>
        <v>1172</v>
      </c>
      <c r="D215" s="43" t="str">
        <f>""&amp;Expenses!Q13</f>
        <v/>
      </c>
      <c r="E215" s="31">
        <v>73</v>
      </c>
      <c r="F215" s="52" t="s">
        <v>45</v>
      </c>
      <c r="G215" s="53"/>
      <c r="H215" s="53"/>
      <c r="I215" s="54"/>
    </row>
    <row r="216" spans="1:9" x14ac:dyDescent="0.2">
      <c r="A216" s="35">
        <f>'Company Information'!$D$4</f>
        <v>0</v>
      </c>
      <c r="B216" s="30">
        <f>'Company Information'!$N$1</f>
        <v>2024</v>
      </c>
      <c r="C216" s="31">
        <f>Expenses!P14</f>
        <v>1173</v>
      </c>
      <c r="D216" s="43" t="str">
        <f>""&amp;Expenses!Q14</f>
        <v/>
      </c>
      <c r="E216" s="31">
        <v>73</v>
      </c>
      <c r="F216" s="52" t="s">
        <v>45</v>
      </c>
      <c r="G216" s="53"/>
      <c r="H216" s="53"/>
      <c r="I216" s="54"/>
    </row>
    <row r="217" spans="1:9" x14ac:dyDescent="0.2">
      <c r="A217" s="35">
        <f>'Company Information'!$D$4</f>
        <v>0</v>
      </c>
      <c r="B217" s="30">
        <f>'Company Information'!$N$1</f>
        <v>2024</v>
      </c>
      <c r="C217" s="31">
        <f>Expenses!P15</f>
        <v>1174</v>
      </c>
      <c r="D217" s="43" t="str">
        <f>""&amp;Expenses!Q15</f>
        <v/>
      </c>
      <c r="E217" s="31">
        <v>73</v>
      </c>
      <c r="F217" s="52" t="s">
        <v>45</v>
      </c>
      <c r="G217" s="53"/>
      <c r="H217" s="53"/>
      <c r="I217" s="54"/>
    </row>
    <row r="218" spans="1:9" x14ac:dyDescent="0.2">
      <c r="A218" s="35">
        <f>'Company Information'!$D$4</f>
        <v>0</v>
      </c>
      <c r="B218" s="30">
        <f>'Company Information'!$N$1</f>
        <v>2024</v>
      </c>
      <c r="C218" s="31">
        <f>Expenses!P16</f>
        <v>1175</v>
      </c>
      <c r="D218" s="43" t="str">
        <f>""&amp;Expenses!Q16</f>
        <v/>
      </c>
      <c r="E218" s="31">
        <v>73</v>
      </c>
      <c r="F218" s="52" t="s">
        <v>45</v>
      </c>
      <c r="G218" s="53"/>
      <c r="H218" s="53"/>
      <c r="I218" s="54"/>
    </row>
    <row r="219" spans="1:9" x14ac:dyDescent="0.2">
      <c r="A219" s="35">
        <f>'Company Information'!$D$4</f>
        <v>0</v>
      </c>
      <c r="B219" s="30">
        <f>'Company Information'!$N$1</f>
        <v>2024</v>
      </c>
      <c r="C219" s="31">
        <f>Expenses!P18</f>
        <v>1176</v>
      </c>
      <c r="D219" s="43" t="str">
        <f>""&amp;Expenses!Q18</f>
        <v/>
      </c>
      <c r="E219" s="31">
        <v>73</v>
      </c>
      <c r="F219" s="52" t="s">
        <v>45</v>
      </c>
      <c r="G219" s="53"/>
      <c r="H219" s="53"/>
      <c r="I219" s="54"/>
    </row>
    <row r="220" spans="1:9" x14ac:dyDescent="0.2">
      <c r="A220" s="35">
        <f>'Company Information'!$D$4</f>
        <v>0</v>
      </c>
      <c r="B220" s="30">
        <f>'Company Information'!$N$1</f>
        <v>2024</v>
      </c>
      <c r="C220" s="31">
        <f>Expenses!P19</f>
        <v>1177</v>
      </c>
      <c r="D220" s="43" t="str">
        <f>IF(OR(Expenses!Q$19=0,ISBLANK(Expenses!Q$19)),"",Expenses!Q$19)</f>
        <v/>
      </c>
      <c r="E220" s="31">
        <v>73</v>
      </c>
      <c r="F220" s="52" t="s">
        <v>45</v>
      </c>
      <c r="G220" s="53"/>
      <c r="H220" s="53"/>
      <c r="I220" s="54"/>
    </row>
    <row r="221" spans="1:9" x14ac:dyDescent="0.2">
      <c r="A221" s="35">
        <f>'Company Information'!$D$4</f>
        <v>0</v>
      </c>
      <c r="B221" s="30">
        <f>'Company Information'!$N$1</f>
        <v>2024</v>
      </c>
      <c r="C221" s="31">
        <f>Expenses!R6</f>
        <v>1178</v>
      </c>
      <c r="D221" s="43" t="str">
        <f>""&amp;Expenses!S6</f>
        <v/>
      </c>
      <c r="E221" s="31">
        <v>73</v>
      </c>
      <c r="F221" s="52" t="s">
        <v>45</v>
      </c>
      <c r="G221" s="53"/>
      <c r="H221" s="53"/>
      <c r="I221" s="54"/>
    </row>
    <row r="222" spans="1:9" x14ac:dyDescent="0.2">
      <c r="A222" s="35">
        <f>'Company Information'!$D$4</f>
        <v>0</v>
      </c>
      <c r="B222" s="30">
        <f>'Company Information'!$N$1</f>
        <v>2024</v>
      </c>
      <c r="C222" s="31">
        <f>Expenses!R7</f>
        <v>1179</v>
      </c>
      <c r="D222" s="43" t="str">
        <f>""&amp;Expenses!S7</f>
        <v/>
      </c>
      <c r="E222" s="31">
        <v>73</v>
      </c>
      <c r="F222" s="52" t="s">
        <v>45</v>
      </c>
      <c r="G222" s="53"/>
      <c r="H222" s="53"/>
      <c r="I222" s="54"/>
    </row>
    <row r="223" spans="1:9" x14ac:dyDescent="0.2">
      <c r="A223" s="35">
        <f>'Company Information'!$D$4</f>
        <v>0</v>
      </c>
      <c r="B223" s="30">
        <f>'Company Information'!$N$1</f>
        <v>2024</v>
      </c>
      <c r="C223" s="31">
        <f>Expenses!R8</f>
        <v>1180</v>
      </c>
      <c r="D223" s="43" t="str">
        <f>""&amp;Expenses!S8</f>
        <v/>
      </c>
      <c r="E223" s="31">
        <v>73</v>
      </c>
      <c r="F223" s="52" t="s">
        <v>45</v>
      </c>
      <c r="G223" s="53"/>
      <c r="H223" s="53"/>
      <c r="I223" s="54"/>
    </row>
    <row r="224" spans="1:9" x14ac:dyDescent="0.2">
      <c r="A224" s="35">
        <f>'Company Information'!$D$4</f>
        <v>0</v>
      </c>
      <c r="B224" s="30">
        <f>'Company Information'!$N$1</f>
        <v>2024</v>
      </c>
      <c r="C224" s="31">
        <f>Expenses!R9</f>
        <v>1181</v>
      </c>
      <c r="D224" s="43" t="str">
        <f>""&amp;Expenses!S9</f>
        <v/>
      </c>
      <c r="E224" s="31">
        <v>73</v>
      </c>
      <c r="F224" s="52" t="s">
        <v>45</v>
      </c>
      <c r="G224" s="53"/>
      <c r="H224" s="53"/>
      <c r="I224" s="54"/>
    </row>
    <row r="225" spans="1:9" x14ac:dyDescent="0.2">
      <c r="A225" s="35">
        <f>'Company Information'!$D$4</f>
        <v>0</v>
      </c>
      <c r="B225" s="30">
        <f>'Company Information'!$N$1</f>
        <v>2024</v>
      </c>
      <c r="C225" s="31">
        <f>Expenses!R10</f>
        <v>1182</v>
      </c>
      <c r="D225" s="43" t="str">
        <f>""&amp;Expenses!S10</f>
        <v/>
      </c>
      <c r="E225" s="31">
        <v>73</v>
      </c>
      <c r="F225" s="52" t="s">
        <v>45</v>
      </c>
      <c r="G225" s="53"/>
      <c r="H225" s="53"/>
      <c r="I225" s="54"/>
    </row>
    <row r="226" spans="1:9" x14ac:dyDescent="0.2">
      <c r="A226" s="35">
        <f>'Company Information'!$D$4</f>
        <v>0</v>
      </c>
      <c r="B226" s="30">
        <f>'Company Information'!$N$1</f>
        <v>2024</v>
      </c>
      <c r="C226" s="31">
        <f>Expenses!R11</f>
        <v>1183</v>
      </c>
      <c r="D226" s="43" t="str">
        <f>""&amp;Expenses!S11</f>
        <v/>
      </c>
      <c r="E226" s="31">
        <v>73</v>
      </c>
      <c r="F226" s="52" t="s">
        <v>45</v>
      </c>
      <c r="G226" s="53"/>
      <c r="H226" s="53"/>
      <c r="I226" s="54"/>
    </row>
    <row r="227" spans="1:9" x14ac:dyDescent="0.2">
      <c r="A227" s="35">
        <f>'Company Information'!$D$4</f>
        <v>0</v>
      </c>
      <c r="B227" s="30">
        <f>'Company Information'!$N$1</f>
        <v>2024</v>
      </c>
      <c r="C227" s="31">
        <f>Expenses!R12</f>
        <v>1184</v>
      </c>
      <c r="D227" s="43" t="str">
        <f>""&amp;Expenses!S12</f>
        <v/>
      </c>
      <c r="E227" s="31">
        <v>73</v>
      </c>
      <c r="F227" s="52" t="s">
        <v>45</v>
      </c>
      <c r="G227" s="53"/>
      <c r="H227" s="53"/>
      <c r="I227" s="54"/>
    </row>
    <row r="228" spans="1:9" x14ac:dyDescent="0.2">
      <c r="A228" s="35">
        <f>'Company Information'!$D$4</f>
        <v>0</v>
      </c>
      <c r="B228" s="30">
        <f>'Company Information'!$N$1</f>
        <v>2024</v>
      </c>
      <c r="C228" s="31">
        <f>Expenses!R13</f>
        <v>1185</v>
      </c>
      <c r="D228" s="43" t="str">
        <f>""&amp;Expenses!S13</f>
        <v/>
      </c>
      <c r="E228" s="31">
        <v>73</v>
      </c>
      <c r="F228" s="52" t="s">
        <v>45</v>
      </c>
      <c r="G228" s="53"/>
      <c r="H228" s="53"/>
      <c r="I228" s="54"/>
    </row>
    <row r="229" spans="1:9" x14ac:dyDescent="0.2">
      <c r="A229" s="35">
        <f>'Company Information'!$D$4</f>
        <v>0</v>
      </c>
      <c r="B229" s="30">
        <f>'Company Information'!$N$1</f>
        <v>2024</v>
      </c>
      <c r="C229" s="31">
        <f>Expenses!R14</f>
        <v>1186</v>
      </c>
      <c r="D229" s="43" t="str">
        <f>""&amp;Expenses!S14</f>
        <v/>
      </c>
      <c r="E229" s="31">
        <v>73</v>
      </c>
      <c r="F229" s="52" t="s">
        <v>45</v>
      </c>
      <c r="G229" s="53"/>
      <c r="H229" s="53"/>
      <c r="I229" s="54"/>
    </row>
    <row r="230" spans="1:9" x14ac:dyDescent="0.2">
      <c r="A230" s="35">
        <f>'Company Information'!$D$4</f>
        <v>0</v>
      </c>
      <c r="B230" s="30">
        <f>'Company Information'!$N$1</f>
        <v>2024</v>
      </c>
      <c r="C230" s="31">
        <f>Expenses!R15</f>
        <v>1187</v>
      </c>
      <c r="D230" s="43" t="str">
        <f>""&amp;Expenses!S15</f>
        <v/>
      </c>
      <c r="E230" s="31">
        <v>73</v>
      </c>
      <c r="F230" s="52" t="s">
        <v>45</v>
      </c>
      <c r="G230" s="53"/>
      <c r="H230" s="53"/>
      <c r="I230" s="54"/>
    </row>
    <row r="231" spans="1:9" x14ac:dyDescent="0.2">
      <c r="A231" s="35">
        <f>'Company Information'!$D$4</f>
        <v>0</v>
      </c>
      <c r="B231" s="30">
        <f>'Company Information'!$N$1</f>
        <v>2024</v>
      </c>
      <c r="C231" s="31">
        <f>Expenses!R16</f>
        <v>1188</v>
      </c>
      <c r="D231" s="43" t="str">
        <f>""&amp;Expenses!S16</f>
        <v/>
      </c>
      <c r="E231" s="31">
        <v>73</v>
      </c>
      <c r="F231" s="52" t="s">
        <v>45</v>
      </c>
      <c r="G231" s="53"/>
      <c r="H231" s="53"/>
      <c r="I231" s="54"/>
    </row>
    <row r="232" spans="1:9" x14ac:dyDescent="0.2">
      <c r="A232" s="35">
        <f>'Company Information'!$D$4</f>
        <v>0</v>
      </c>
      <c r="B232" s="30">
        <f>'Company Information'!$N$1</f>
        <v>2024</v>
      </c>
      <c r="C232" s="31">
        <f>Expenses!R17</f>
        <v>1189</v>
      </c>
      <c r="D232" s="43" t="str">
        <f>""&amp;Expenses!S17</f>
        <v/>
      </c>
      <c r="E232" s="31">
        <v>73</v>
      </c>
      <c r="F232" s="52" t="s">
        <v>45</v>
      </c>
      <c r="G232" s="53"/>
      <c r="H232" s="53"/>
      <c r="I232" s="54"/>
    </row>
    <row r="233" spans="1:9" x14ac:dyDescent="0.2">
      <c r="A233" s="35">
        <f>'Company Information'!$D$4</f>
        <v>0</v>
      </c>
      <c r="B233" s="30">
        <f>'Company Information'!$N$1</f>
        <v>2024</v>
      </c>
      <c r="C233" s="31">
        <f>Expenses!R18</f>
        <v>1190</v>
      </c>
      <c r="D233" s="43" t="str">
        <f>""&amp;Expenses!S18</f>
        <v/>
      </c>
      <c r="E233" s="31">
        <v>73</v>
      </c>
      <c r="F233" s="52" t="s">
        <v>45</v>
      </c>
      <c r="G233" s="53"/>
      <c r="H233" s="53"/>
      <c r="I233" s="54"/>
    </row>
    <row r="234" spans="1:9" x14ac:dyDescent="0.2">
      <c r="A234" s="35">
        <f>'Company Information'!$D$4</f>
        <v>0</v>
      </c>
      <c r="B234" s="30">
        <f>'Company Information'!$N$1</f>
        <v>2024</v>
      </c>
      <c r="C234" s="31">
        <f>Expenses!R19</f>
        <v>1191</v>
      </c>
      <c r="D234" s="43" t="str">
        <f>IF(OR(Expenses!S$19=0,ISBLANK(Expenses!S$19)),"",Expenses!S$19)</f>
        <v/>
      </c>
      <c r="E234" s="31">
        <v>73</v>
      </c>
      <c r="F234" s="52" t="s">
        <v>45</v>
      </c>
      <c r="G234" s="53"/>
      <c r="H234" s="53"/>
      <c r="I234" s="54"/>
    </row>
    <row r="235" spans="1:9" x14ac:dyDescent="0.2">
      <c r="A235" s="35">
        <f>'Company Information'!$D$4</f>
        <v>0</v>
      </c>
      <c r="B235" s="30">
        <f>'Company Information'!$N$1</f>
        <v>2024</v>
      </c>
      <c r="C235" s="31">
        <f>Expenses!T6</f>
        <v>1192</v>
      </c>
      <c r="D235" s="43" t="str">
        <f>""&amp;Expenses!U6</f>
        <v/>
      </c>
      <c r="E235" s="31">
        <v>73</v>
      </c>
      <c r="F235" s="52" t="s">
        <v>45</v>
      </c>
      <c r="G235" s="53"/>
      <c r="H235" s="53"/>
      <c r="I235" s="54"/>
    </row>
    <row r="236" spans="1:9" x14ac:dyDescent="0.2">
      <c r="A236" s="35">
        <f>'Company Information'!$D$4</f>
        <v>0</v>
      </c>
      <c r="B236" s="30">
        <f>'Company Information'!$N$1</f>
        <v>2024</v>
      </c>
      <c r="C236" s="31">
        <f>Expenses!T7</f>
        <v>1193</v>
      </c>
      <c r="D236" s="43" t="str">
        <f>""&amp;Expenses!U7</f>
        <v/>
      </c>
      <c r="E236" s="31">
        <v>73</v>
      </c>
      <c r="F236" s="52" t="s">
        <v>45</v>
      </c>
      <c r="G236" s="53"/>
      <c r="H236" s="53"/>
      <c r="I236" s="54"/>
    </row>
    <row r="237" spans="1:9" x14ac:dyDescent="0.2">
      <c r="A237" s="35">
        <f>'Company Information'!$D$4</f>
        <v>0</v>
      </c>
      <c r="B237" s="30">
        <f>'Company Information'!$N$1</f>
        <v>2024</v>
      </c>
      <c r="C237" s="31">
        <f>Expenses!T8</f>
        <v>1194</v>
      </c>
      <c r="D237" s="43" t="str">
        <f>""&amp;Expenses!U8</f>
        <v/>
      </c>
      <c r="E237" s="31">
        <v>73</v>
      </c>
      <c r="F237" s="52" t="s">
        <v>45</v>
      </c>
      <c r="G237" s="53"/>
      <c r="H237" s="53"/>
      <c r="I237" s="54"/>
    </row>
    <row r="238" spans="1:9" x14ac:dyDescent="0.2">
      <c r="A238" s="35">
        <f>'Company Information'!$D$4</f>
        <v>0</v>
      </c>
      <c r="B238" s="30">
        <f>'Company Information'!$N$1</f>
        <v>2024</v>
      </c>
      <c r="C238" s="31">
        <f>Expenses!T9</f>
        <v>1195</v>
      </c>
      <c r="D238" s="43" t="str">
        <f>""&amp;Expenses!U9</f>
        <v/>
      </c>
      <c r="E238" s="31">
        <v>73</v>
      </c>
      <c r="F238" s="52" t="s">
        <v>45</v>
      </c>
      <c r="G238" s="53"/>
      <c r="H238" s="53"/>
      <c r="I238" s="54"/>
    </row>
    <row r="239" spans="1:9" x14ac:dyDescent="0.2">
      <c r="A239" s="35">
        <f>'Company Information'!$D$4</f>
        <v>0</v>
      </c>
      <c r="B239" s="30">
        <f>'Company Information'!$N$1</f>
        <v>2024</v>
      </c>
      <c r="C239" s="31">
        <f>Expenses!T10</f>
        <v>1196</v>
      </c>
      <c r="D239" s="43" t="str">
        <f>""&amp;Expenses!U10</f>
        <v/>
      </c>
      <c r="E239" s="31">
        <v>73</v>
      </c>
      <c r="F239" s="52" t="s">
        <v>45</v>
      </c>
      <c r="G239" s="53"/>
      <c r="H239" s="53"/>
      <c r="I239" s="54"/>
    </row>
    <row r="240" spans="1:9" x14ac:dyDescent="0.2">
      <c r="A240" s="35">
        <f>'Company Information'!$D$4</f>
        <v>0</v>
      </c>
      <c r="B240" s="30">
        <f>'Company Information'!$N$1</f>
        <v>2024</v>
      </c>
      <c r="C240" s="31">
        <f>Expenses!T11</f>
        <v>1197</v>
      </c>
      <c r="D240" s="43" t="str">
        <f>""&amp;Expenses!U11</f>
        <v/>
      </c>
      <c r="E240" s="31">
        <v>73</v>
      </c>
      <c r="F240" s="52" t="s">
        <v>45</v>
      </c>
      <c r="G240" s="53"/>
      <c r="H240" s="53"/>
      <c r="I240" s="54"/>
    </row>
    <row r="241" spans="1:9" x14ac:dyDescent="0.2">
      <c r="A241" s="35">
        <f>'Company Information'!$D$4</f>
        <v>0</v>
      </c>
      <c r="B241" s="30">
        <f>'Company Information'!$N$1</f>
        <v>2024</v>
      </c>
      <c r="C241" s="31">
        <f>Expenses!T12</f>
        <v>1198</v>
      </c>
      <c r="D241" s="43" t="str">
        <f>""&amp;Expenses!U12</f>
        <v/>
      </c>
      <c r="E241" s="31">
        <v>73</v>
      </c>
      <c r="F241" s="52" t="s">
        <v>45</v>
      </c>
      <c r="G241" s="53"/>
      <c r="H241" s="53"/>
      <c r="I241" s="54"/>
    </row>
    <row r="242" spans="1:9" x14ac:dyDescent="0.2">
      <c r="A242" s="35">
        <f>'Company Information'!$D$4</f>
        <v>0</v>
      </c>
      <c r="B242" s="30">
        <f>'Company Information'!$N$1</f>
        <v>2024</v>
      </c>
      <c r="C242" s="31">
        <f>Expenses!T13</f>
        <v>1199</v>
      </c>
      <c r="D242" s="43" t="str">
        <f>""&amp;Expenses!U13</f>
        <v/>
      </c>
      <c r="E242" s="31">
        <v>73</v>
      </c>
      <c r="F242" s="52" t="s">
        <v>45</v>
      </c>
      <c r="G242" s="53"/>
      <c r="H242" s="53"/>
      <c r="I242" s="54"/>
    </row>
    <row r="243" spans="1:9" x14ac:dyDescent="0.2">
      <c r="A243" s="35">
        <f>'Company Information'!$D$4</f>
        <v>0</v>
      </c>
      <c r="B243" s="30">
        <f>'Company Information'!$N$1</f>
        <v>2024</v>
      </c>
      <c r="C243" s="31">
        <f>Expenses!T14</f>
        <v>1200</v>
      </c>
      <c r="D243" s="43" t="str">
        <f>""&amp;Expenses!U14</f>
        <v/>
      </c>
      <c r="E243" s="31">
        <v>73</v>
      </c>
      <c r="F243" s="52" t="s">
        <v>45</v>
      </c>
      <c r="G243" s="53"/>
      <c r="H243" s="53"/>
      <c r="I243" s="54"/>
    </row>
    <row r="244" spans="1:9" x14ac:dyDescent="0.2">
      <c r="A244" s="35">
        <f>'Company Information'!$D$4</f>
        <v>0</v>
      </c>
      <c r="B244" s="30">
        <f>'Company Information'!$N$1</f>
        <v>2024</v>
      </c>
      <c r="C244" s="31">
        <f>Expenses!T15</f>
        <v>1201</v>
      </c>
      <c r="D244" s="43" t="str">
        <f>""&amp;Expenses!U15</f>
        <v/>
      </c>
      <c r="E244" s="31">
        <v>73</v>
      </c>
      <c r="F244" s="52" t="s">
        <v>45</v>
      </c>
      <c r="G244" s="53"/>
      <c r="H244" s="53"/>
      <c r="I244" s="54"/>
    </row>
    <row r="245" spans="1:9" x14ac:dyDescent="0.2">
      <c r="A245" s="35">
        <f>'Company Information'!$D$4</f>
        <v>0</v>
      </c>
      <c r="B245" s="30">
        <f>'Company Information'!$N$1</f>
        <v>2024</v>
      </c>
      <c r="C245" s="31">
        <f>Expenses!T16</f>
        <v>1202</v>
      </c>
      <c r="D245" s="43" t="str">
        <f>""&amp;Expenses!U16</f>
        <v/>
      </c>
      <c r="E245" s="31">
        <v>73</v>
      </c>
      <c r="F245" s="52" t="s">
        <v>45</v>
      </c>
      <c r="G245" s="53"/>
      <c r="H245" s="53"/>
      <c r="I245" s="54"/>
    </row>
    <row r="246" spans="1:9" x14ac:dyDescent="0.2">
      <c r="A246" s="35">
        <f>'Company Information'!$D$4</f>
        <v>0</v>
      </c>
      <c r="B246" s="30">
        <f>'Company Information'!$N$1</f>
        <v>2024</v>
      </c>
      <c r="C246" s="31">
        <f>Expenses!T18</f>
        <v>1204</v>
      </c>
      <c r="D246" s="43" t="str">
        <f>""&amp;Expenses!U18</f>
        <v/>
      </c>
      <c r="E246" s="31">
        <v>73</v>
      </c>
      <c r="F246" s="52" t="s">
        <v>45</v>
      </c>
      <c r="G246" s="53"/>
      <c r="H246" s="53"/>
      <c r="I246" s="54"/>
    </row>
    <row r="247" spans="1:9" x14ac:dyDescent="0.2">
      <c r="A247" s="35">
        <f>'Company Information'!$D$4</f>
        <v>0</v>
      </c>
      <c r="B247" s="30">
        <f>'Company Information'!$N$1</f>
        <v>2024</v>
      </c>
      <c r="C247" s="31">
        <f>Expenses!T19</f>
        <v>1205</v>
      </c>
      <c r="D247" s="43" t="str">
        <f>IF(OR(Expenses!U$19=0,ISBLANK(Expenses!U$19)),"",Expenses!U$19)</f>
        <v/>
      </c>
      <c r="E247" s="31">
        <v>73</v>
      </c>
      <c r="F247" s="52" t="s">
        <v>45</v>
      </c>
      <c r="G247" s="53"/>
      <c r="H247" s="53"/>
      <c r="I247" s="54"/>
    </row>
    <row r="248" spans="1:9" x14ac:dyDescent="0.2">
      <c r="A248" s="35">
        <f>'Company Information'!$D$4</f>
        <v>0</v>
      </c>
      <c r="B248" s="30">
        <f>'Company Information'!$N$1</f>
        <v>2024</v>
      </c>
      <c r="C248" s="31">
        <f>Expenses!V13</f>
        <v>1366</v>
      </c>
      <c r="D248" s="43" t="str">
        <f>""&amp;Expenses!W13</f>
        <v/>
      </c>
      <c r="E248" s="31">
        <v>73</v>
      </c>
      <c r="F248" s="52" t="s">
        <v>45</v>
      </c>
      <c r="G248" s="53"/>
      <c r="H248" s="53"/>
      <c r="I248" s="54"/>
    </row>
    <row r="249" spans="1:9" x14ac:dyDescent="0.2">
      <c r="A249" s="35">
        <f>'Company Information'!$D$4</f>
        <v>0</v>
      </c>
      <c r="B249" s="30">
        <f>'Company Information'!$N$1</f>
        <v>2024</v>
      </c>
      <c r="C249" s="31">
        <f>Expenses!V17</f>
        <v>1370</v>
      </c>
      <c r="D249" s="43" t="str">
        <f>""&amp;Expenses!W17</f>
        <v/>
      </c>
      <c r="E249" s="31">
        <v>73</v>
      </c>
      <c r="F249" s="52" t="s">
        <v>45</v>
      </c>
      <c r="G249" s="53"/>
      <c r="H249" s="53"/>
      <c r="I249" s="54"/>
    </row>
    <row r="250" spans="1:9" x14ac:dyDescent="0.2">
      <c r="A250" s="35">
        <f>'Company Information'!$D$4</f>
        <v>0</v>
      </c>
      <c r="B250" s="30">
        <f>'Company Information'!$N$1</f>
        <v>2024</v>
      </c>
      <c r="C250" s="31">
        <f>Expenses!V18</f>
        <v>1371</v>
      </c>
      <c r="D250" s="43" t="str">
        <f>""&amp;Expenses!W18</f>
        <v/>
      </c>
      <c r="E250" s="31">
        <v>73</v>
      </c>
      <c r="F250" s="52" t="s">
        <v>45</v>
      </c>
      <c r="G250" s="53"/>
      <c r="H250" s="53"/>
      <c r="I250" s="54"/>
    </row>
    <row r="251" spans="1:9" x14ac:dyDescent="0.2">
      <c r="A251" s="35">
        <f>'Company Information'!$D$4</f>
        <v>0</v>
      </c>
      <c r="B251" s="30">
        <f>'Company Information'!$N$1</f>
        <v>2024</v>
      </c>
      <c r="C251" s="31">
        <f>Expenses!V19</f>
        <v>1372</v>
      </c>
      <c r="D251" s="43" t="str">
        <f>IF(OR(Expenses!W$19=0,ISBLANK(Expenses!W$19)),"",Expenses!W$19)</f>
        <v/>
      </c>
      <c r="E251" s="31">
        <v>73</v>
      </c>
      <c r="F251" s="52" t="s">
        <v>45</v>
      </c>
      <c r="G251" s="53"/>
      <c r="H251" s="53"/>
      <c r="I251" s="54"/>
    </row>
    <row r="252" spans="1:9" x14ac:dyDescent="0.2">
      <c r="A252" s="35">
        <f>'Company Information'!$D$4</f>
        <v>0</v>
      </c>
      <c r="B252" s="30">
        <f>'Company Information'!$N$1</f>
        <v>2024</v>
      </c>
      <c r="C252" s="31">
        <f>Expenses!X13</f>
        <v>1380</v>
      </c>
      <c r="D252" s="43" t="str">
        <f>""&amp;Expenses!Y13</f>
        <v/>
      </c>
      <c r="E252" s="31">
        <v>73</v>
      </c>
      <c r="F252" s="52" t="s">
        <v>45</v>
      </c>
      <c r="G252" s="53"/>
      <c r="H252" s="53"/>
      <c r="I252" s="54"/>
    </row>
    <row r="253" spans="1:9" x14ac:dyDescent="0.2">
      <c r="A253" s="35">
        <f>'Company Information'!$D$4</f>
        <v>0</v>
      </c>
      <c r="B253" s="30">
        <f>'Company Information'!$N$1</f>
        <v>2024</v>
      </c>
      <c r="C253" s="35">
        <f>Expenses!X18</f>
        <v>1384</v>
      </c>
      <c r="D253" s="43" t="str">
        <f>""&amp;Expenses!Y18</f>
        <v/>
      </c>
      <c r="E253" s="31">
        <v>73</v>
      </c>
      <c r="F253" s="52" t="s">
        <v>45</v>
      </c>
      <c r="G253" s="53"/>
      <c r="H253" s="53"/>
      <c r="I253" s="54"/>
    </row>
    <row r="254" spans="1:9" x14ac:dyDescent="0.2">
      <c r="A254" s="35">
        <f>'Company Information'!$D$4</f>
        <v>0</v>
      </c>
      <c r="B254" s="30">
        <f>'Company Information'!$N$1</f>
        <v>2024</v>
      </c>
      <c r="C254" s="31">
        <f>Expenses!X19</f>
        <v>1385</v>
      </c>
      <c r="D254" s="43" t="str">
        <f>IF(OR(Expenses!Y$19=0,ISBLANK(Expenses!Y$19)),"",Expenses!Y$19)</f>
        <v/>
      </c>
      <c r="E254" s="31">
        <v>73</v>
      </c>
      <c r="F254" s="55" t="s">
        <v>45</v>
      </c>
      <c r="G254" s="56"/>
      <c r="H254" s="56"/>
      <c r="I254" s="57"/>
    </row>
    <row r="255" spans="1:9" x14ac:dyDescent="0.2">
      <c r="A255" s="35">
        <f>'Company Information'!$D$4</f>
        <v>0</v>
      </c>
      <c r="B255" s="30">
        <f>'Company Information'!$N$1</f>
        <v>2024</v>
      </c>
      <c r="C255" s="31">
        <f>'Indirect Expenses'!B11</f>
        <v>1220</v>
      </c>
      <c r="D255" s="43" t="str">
        <f>""&amp;'Indirect Expenses'!C11</f>
        <v/>
      </c>
      <c r="E255" s="31">
        <v>73</v>
      </c>
      <c r="F255" s="48" t="s">
        <v>162</v>
      </c>
      <c r="G255" s="49"/>
      <c r="H255" s="49"/>
      <c r="I255" s="50"/>
    </row>
    <row r="256" spans="1:9" x14ac:dyDescent="0.2">
      <c r="A256" s="35">
        <f>'Company Information'!$D$4</f>
        <v>0</v>
      </c>
      <c r="B256" s="30">
        <f>'Company Information'!$N$1</f>
        <v>2024</v>
      </c>
      <c r="C256" s="31">
        <f>'Indirect Expenses'!B12</f>
        <v>1221</v>
      </c>
      <c r="D256" s="43" t="str">
        <f>""&amp;'Indirect Expenses'!C12</f>
        <v/>
      </c>
      <c r="E256" s="31">
        <v>73</v>
      </c>
      <c r="F256" s="52" t="s">
        <v>162</v>
      </c>
      <c r="G256" s="53"/>
      <c r="H256" s="53"/>
      <c r="I256" s="54"/>
    </row>
    <row r="257" spans="1:9" x14ac:dyDescent="0.2">
      <c r="A257" s="35">
        <f>'Company Information'!$D$4</f>
        <v>0</v>
      </c>
      <c r="B257" s="30">
        <f>'Company Information'!$N$1</f>
        <v>2024</v>
      </c>
      <c r="C257" s="31">
        <f>'Indirect Expenses'!B13</f>
        <v>1222</v>
      </c>
      <c r="D257" s="43" t="str">
        <f>""&amp;'Indirect Expenses'!C13</f>
        <v/>
      </c>
      <c r="E257" s="31">
        <v>73</v>
      </c>
      <c r="F257" s="52" t="s">
        <v>162</v>
      </c>
      <c r="G257" s="53"/>
      <c r="H257" s="53"/>
      <c r="I257" s="54"/>
    </row>
    <row r="258" spans="1:9" x14ac:dyDescent="0.2">
      <c r="A258" s="35">
        <f>'Company Information'!$D$4</f>
        <v>0</v>
      </c>
      <c r="B258" s="30">
        <f>'Company Information'!$N$1</f>
        <v>2024</v>
      </c>
      <c r="C258" s="31">
        <f>'Indirect Expenses'!B14</f>
        <v>1223</v>
      </c>
      <c r="D258" s="43" t="str">
        <f>""&amp;'Indirect Expenses'!C14</f>
        <v/>
      </c>
      <c r="E258" s="31">
        <v>73</v>
      </c>
      <c r="F258" s="52" t="s">
        <v>162</v>
      </c>
      <c r="G258" s="53"/>
      <c r="H258" s="53"/>
      <c r="I258" s="54"/>
    </row>
    <row r="259" spans="1:9" x14ac:dyDescent="0.2">
      <c r="A259" s="35">
        <f>'Company Information'!$D$4</f>
        <v>0</v>
      </c>
      <c r="B259" s="30">
        <f>'Company Information'!$N$1</f>
        <v>2024</v>
      </c>
      <c r="C259" s="31">
        <f>'Indirect Expenses'!B15</f>
        <v>1224</v>
      </c>
      <c r="D259" s="43" t="str">
        <f>""&amp;'Indirect Expenses'!C15</f>
        <v/>
      </c>
      <c r="E259" s="31">
        <v>73</v>
      </c>
      <c r="F259" s="52" t="s">
        <v>162</v>
      </c>
      <c r="G259" s="53"/>
      <c r="H259" s="53"/>
      <c r="I259" s="54"/>
    </row>
    <row r="260" spans="1:9" x14ac:dyDescent="0.2">
      <c r="A260" s="35">
        <f>'Company Information'!$D$4</f>
        <v>0</v>
      </c>
      <c r="B260" s="30">
        <f>'Company Information'!$N$1</f>
        <v>2024</v>
      </c>
      <c r="C260" s="31">
        <f>'Indirect Expenses'!B16</f>
        <v>1225</v>
      </c>
      <c r="D260" s="43" t="str">
        <f>""&amp;'Indirect Expenses'!C16</f>
        <v/>
      </c>
      <c r="E260" s="31">
        <v>73</v>
      </c>
      <c r="F260" s="52" t="s">
        <v>162</v>
      </c>
      <c r="G260" s="53"/>
      <c r="H260" s="53"/>
      <c r="I260" s="54"/>
    </row>
    <row r="261" spans="1:9" x14ac:dyDescent="0.2">
      <c r="A261" s="35">
        <f>'Company Information'!$D$4</f>
        <v>0</v>
      </c>
      <c r="B261" s="30">
        <f>'Company Information'!$N$1</f>
        <v>2024</v>
      </c>
      <c r="C261" s="31">
        <f>'Indirect Expenses'!B17</f>
        <v>1226</v>
      </c>
      <c r="D261" s="43" t="str">
        <f>""&amp;'Indirect Expenses'!C17</f>
        <v/>
      </c>
      <c r="E261" s="31">
        <v>73</v>
      </c>
      <c r="F261" s="52" t="s">
        <v>162</v>
      </c>
      <c r="G261" s="53"/>
      <c r="H261" s="53"/>
      <c r="I261" s="54"/>
    </row>
    <row r="262" spans="1:9" x14ac:dyDescent="0.2">
      <c r="A262" s="35">
        <f>'Company Information'!$D$4</f>
        <v>0</v>
      </c>
      <c r="B262" s="30">
        <f>'Company Information'!$N$1</f>
        <v>2024</v>
      </c>
      <c r="C262" s="31">
        <f>'Indirect Expenses'!B18</f>
        <v>1227</v>
      </c>
      <c r="D262" s="43" t="str">
        <f>""&amp;'Indirect Expenses'!C18</f>
        <v/>
      </c>
      <c r="E262" s="31">
        <v>73</v>
      </c>
      <c r="F262" s="52" t="s">
        <v>162</v>
      </c>
      <c r="G262" s="53"/>
      <c r="H262" s="53"/>
      <c r="I262" s="54"/>
    </row>
    <row r="263" spans="1:9" x14ac:dyDescent="0.2">
      <c r="A263" s="35">
        <f>'Company Information'!$D$4</f>
        <v>0</v>
      </c>
      <c r="B263" s="30">
        <f>'Company Information'!$N$1</f>
        <v>2024</v>
      </c>
      <c r="C263" s="31">
        <f>'Indirect Expenses'!B19</f>
        <v>1228</v>
      </c>
      <c r="D263" s="43" t="str">
        <f>""&amp;'Indirect Expenses'!C19</f>
        <v/>
      </c>
      <c r="E263" s="31">
        <v>73</v>
      </c>
      <c r="F263" s="52" t="s">
        <v>162</v>
      </c>
      <c r="G263" s="53"/>
      <c r="H263" s="53"/>
      <c r="I263" s="54"/>
    </row>
    <row r="264" spans="1:9" x14ac:dyDescent="0.2">
      <c r="A264" s="35">
        <f>'Company Information'!$D$4</f>
        <v>0</v>
      </c>
      <c r="B264" s="30">
        <f>'Company Information'!$N$1</f>
        <v>2024</v>
      </c>
      <c r="C264" s="31">
        <f>'Indirect Expenses'!B20</f>
        <v>1229</v>
      </c>
      <c r="D264" s="43" t="str">
        <f>""&amp;'Indirect Expenses'!C20</f>
        <v/>
      </c>
      <c r="E264" s="31">
        <v>73</v>
      </c>
      <c r="F264" s="52" t="s">
        <v>162</v>
      </c>
      <c r="G264" s="53"/>
      <c r="H264" s="53"/>
      <c r="I264" s="54"/>
    </row>
    <row r="265" spans="1:9" x14ac:dyDescent="0.2">
      <c r="A265" s="35">
        <f>'Company Information'!$D$4</f>
        <v>0</v>
      </c>
      <c r="B265" s="30">
        <f>'Company Information'!$N$1</f>
        <v>2024</v>
      </c>
      <c r="C265" s="31">
        <f>'Indirect Expenses'!B21</f>
        <v>1230</v>
      </c>
      <c r="D265" s="43" t="str">
        <f>""&amp;'Indirect Expenses'!C21</f>
        <v/>
      </c>
      <c r="E265" s="31">
        <v>73</v>
      </c>
      <c r="F265" s="52" t="s">
        <v>162</v>
      </c>
      <c r="G265" s="53"/>
      <c r="H265" s="53"/>
      <c r="I265" s="54"/>
    </row>
    <row r="266" spans="1:9" x14ac:dyDescent="0.2">
      <c r="A266" s="35">
        <f>'Company Information'!$D$4</f>
        <v>0</v>
      </c>
      <c r="B266" s="30">
        <f>'Company Information'!$N$1</f>
        <v>2024</v>
      </c>
      <c r="C266" s="31">
        <f>'Indirect Expenses'!B22</f>
        <v>1231</v>
      </c>
      <c r="D266" s="43" t="str">
        <f>""&amp;'Indirect Expenses'!C22</f>
        <v/>
      </c>
      <c r="E266" s="31">
        <v>73</v>
      </c>
      <c r="F266" s="52" t="s">
        <v>162</v>
      </c>
      <c r="G266" s="53"/>
      <c r="H266" s="53"/>
      <c r="I266" s="54"/>
    </row>
    <row r="267" spans="1:9" x14ac:dyDescent="0.2">
      <c r="A267" s="35">
        <f>'Company Information'!$D$4</f>
        <v>0</v>
      </c>
      <c r="B267" s="30">
        <f>'Company Information'!$N$1</f>
        <v>2024</v>
      </c>
      <c r="C267" s="31">
        <f>'Indirect Expenses'!B23</f>
        <v>1232</v>
      </c>
      <c r="D267" s="43" t="str">
        <f>""&amp;'Indirect Expenses'!C23</f>
        <v/>
      </c>
      <c r="E267" s="31">
        <v>73</v>
      </c>
      <c r="F267" s="52" t="s">
        <v>162</v>
      </c>
      <c r="G267" s="53"/>
      <c r="H267" s="53"/>
      <c r="I267" s="54"/>
    </row>
    <row r="268" spans="1:9" x14ac:dyDescent="0.2">
      <c r="A268" s="35">
        <f>'Company Information'!$D$4</f>
        <v>0</v>
      </c>
      <c r="B268" s="30">
        <f>'Company Information'!$N$1</f>
        <v>2024</v>
      </c>
      <c r="C268" s="31">
        <f>'Indirect Expenses'!B24</f>
        <v>1233</v>
      </c>
      <c r="D268" s="43" t="str">
        <f>""&amp;'Indirect Expenses'!C24</f>
        <v/>
      </c>
      <c r="E268" s="31">
        <v>73</v>
      </c>
      <c r="F268" s="52" t="s">
        <v>162</v>
      </c>
      <c r="G268" s="53"/>
      <c r="H268" s="53"/>
      <c r="I268" s="54"/>
    </row>
    <row r="269" spans="1:9" x14ac:dyDescent="0.2">
      <c r="A269" s="35">
        <f>'Company Information'!$D$4</f>
        <v>0</v>
      </c>
      <c r="B269" s="30">
        <f>'Company Information'!$N$1</f>
        <v>2024</v>
      </c>
      <c r="C269" s="31">
        <f>'Indirect Expenses'!B25</f>
        <v>1234</v>
      </c>
      <c r="D269" s="43" t="str">
        <f>IF(OR('Indirect Expenses'!C25=0,ISBLANK('Indirect Expenses'!C25)),"",'Indirect Expenses'!C25)</f>
        <v/>
      </c>
      <c r="E269" s="31">
        <v>73</v>
      </c>
      <c r="F269" s="52" t="s">
        <v>162</v>
      </c>
      <c r="G269" s="53"/>
      <c r="H269" s="53"/>
      <c r="I269" s="54"/>
    </row>
    <row r="270" spans="1:9" x14ac:dyDescent="0.2">
      <c r="A270" s="35">
        <f>'Company Information'!$D$4</f>
        <v>0</v>
      </c>
      <c r="B270" s="30">
        <f>'Company Information'!$N$1</f>
        <v>2024</v>
      </c>
      <c r="C270" s="31">
        <f>'Indirect Expenses'!D11</f>
        <v>1235</v>
      </c>
      <c r="D270" s="43" t="str">
        <f>""&amp;'Indirect Expenses'!E11</f>
        <v/>
      </c>
      <c r="E270" s="31">
        <v>73</v>
      </c>
      <c r="F270" s="52" t="s">
        <v>162</v>
      </c>
      <c r="G270" s="53"/>
      <c r="H270" s="53"/>
      <c r="I270" s="54"/>
    </row>
    <row r="271" spans="1:9" x14ac:dyDescent="0.2">
      <c r="A271" s="35">
        <f>'Company Information'!$D$4</f>
        <v>0</v>
      </c>
      <c r="B271" s="30">
        <f>'Company Information'!$N$1</f>
        <v>2024</v>
      </c>
      <c r="C271" s="31">
        <f>'Indirect Expenses'!D12</f>
        <v>1236</v>
      </c>
      <c r="D271" s="43" t="str">
        <f>""&amp;'Indirect Expenses'!E12</f>
        <v/>
      </c>
      <c r="E271" s="31">
        <v>73</v>
      </c>
      <c r="F271" s="52" t="s">
        <v>162</v>
      </c>
      <c r="G271" s="53"/>
      <c r="H271" s="53"/>
      <c r="I271" s="54"/>
    </row>
    <row r="272" spans="1:9" x14ac:dyDescent="0.2">
      <c r="A272" s="35">
        <f>'Company Information'!$D$4</f>
        <v>0</v>
      </c>
      <c r="B272" s="30">
        <f>'Company Information'!$N$1</f>
        <v>2024</v>
      </c>
      <c r="C272" s="31">
        <f>'Indirect Expenses'!D13</f>
        <v>1237</v>
      </c>
      <c r="D272" s="43" t="str">
        <f>""&amp;'Indirect Expenses'!E13</f>
        <v/>
      </c>
      <c r="E272" s="31">
        <v>73</v>
      </c>
      <c r="F272" s="52" t="s">
        <v>162</v>
      </c>
      <c r="G272" s="53"/>
      <c r="H272" s="53"/>
      <c r="I272" s="54"/>
    </row>
    <row r="273" spans="1:9" x14ac:dyDescent="0.2">
      <c r="A273" s="35">
        <f>'Company Information'!$D$4</f>
        <v>0</v>
      </c>
      <c r="B273" s="30">
        <f>'Company Information'!$N$1</f>
        <v>2024</v>
      </c>
      <c r="C273" s="31">
        <f>'Indirect Expenses'!D14</f>
        <v>1238</v>
      </c>
      <c r="D273" s="43" t="str">
        <f>""&amp;'Indirect Expenses'!E14</f>
        <v/>
      </c>
      <c r="E273" s="31">
        <v>73</v>
      </c>
      <c r="F273" s="52" t="s">
        <v>162</v>
      </c>
      <c r="G273" s="53"/>
      <c r="H273" s="53"/>
      <c r="I273" s="54"/>
    </row>
    <row r="274" spans="1:9" x14ac:dyDescent="0.2">
      <c r="A274" s="35">
        <f>'Company Information'!$D$4</f>
        <v>0</v>
      </c>
      <c r="B274" s="30">
        <f>'Company Information'!$N$1</f>
        <v>2024</v>
      </c>
      <c r="C274" s="31">
        <f>'Indirect Expenses'!D15</f>
        <v>1239</v>
      </c>
      <c r="D274" s="43" t="str">
        <f>""&amp;'Indirect Expenses'!E15</f>
        <v/>
      </c>
      <c r="E274" s="31">
        <v>73</v>
      </c>
      <c r="F274" s="52" t="s">
        <v>162</v>
      </c>
      <c r="G274" s="53"/>
      <c r="H274" s="53"/>
      <c r="I274" s="54"/>
    </row>
    <row r="275" spans="1:9" x14ac:dyDescent="0.2">
      <c r="A275" s="35">
        <f>'Company Information'!$D$4</f>
        <v>0</v>
      </c>
      <c r="B275" s="30">
        <f>'Company Information'!$N$1</f>
        <v>2024</v>
      </c>
      <c r="C275" s="31">
        <f>'Indirect Expenses'!D16</f>
        <v>1240</v>
      </c>
      <c r="D275" s="43" t="str">
        <f>""&amp;'Indirect Expenses'!E16</f>
        <v/>
      </c>
      <c r="E275" s="31">
        <v>73</v>
      </c>
      <c r="F275" s="52" t="s">
        <v>162</v>
      </c>
      <c r="G275" s="53"/>
      <c r="H275" s="53"/>
      <c r="I275" s="54"/>
    </row>
    <row r="276" spans="1:9" x14ac:dyDescent="0.2">
      <c r="A276" s="35">
        <f>'Company Information'!$D$4</f>
        <v>0</v>
      </c>
      <c r="B276" s="30">
        <f>'Company Information'!$N$1</f>
        <v>2024</v>
      </c>
      <c r="C276" s="31">
        <f>'Indirect Expenses'!D17</f>
        <v>1241</v>
      </c>
      <c r="D276" s="43" t="str">
        <f>""&amp;'Indirect Expenses'!E17</f>
        <v/>
      </c>
      <c r="E276" s="31">
        <v>73</v>
      </c>
      <c r="F276" s="52" t="s">
        <v>162</v>
      </c>
      <c r="G276" s="53"/>
      <c r="H276" s="53"/>
      <c r="I276" s="54"/>
    </row>
    <row r="277" spans="1:9" x14ac:dyDescent="0.2">
      <c r="A277" s="35">
        <f>'Company Information'!$D$4</f>
        <v>0</v>
      </c>
      <c r="B277" s="30">
        <f>'Company Information'!$N$1</f>
        <v>2024</v>
      </c>
      <c r="C277" s="31">
        <f>'Indirect Expenses'!D18</f>
        <v>1242</v>
      </c>
      <c r="D277" s="43" t="str">
        <f>""&amp;'Indirect Expenses'!E18</f>
        <v/>
      </c>
      <c r="E277" s="31">
        <v>73</v>
      </c>
      <c r="F277" s="52" t="s">
        <v>162</v>
      </c>
      <c r="G277" s="53"/>
      <c r="H277" s="53"/>
      <c r="I277" s="54"/>
    </row>
    <row r="278" spans="1:9" x14ac:dyDescent="0.2">
      <c r="A278" s="35">
        <f>'Company Information'!$D$4</f>
        <v>0</v>
      </c>
      <c r="B278" s="30">
        <f>'Company Information'!$N$1</f>
        <v>2024</v>
      </c>
      <c r="C278" s="31">
        <f>'Indirect Expenses'!D19</f>
        <v>1243</v>
      </c>
      <c r="D278" s="43" t="str">
        <f>""&amp;'Indirect Expenses'!E19</f>
        <v/>
      </c>
      <c r="E278" s="31">
        <v>73</v>
      </c>
      <c r="F278" s="52" t="s">
        <v>162</v>
      </c>
      <c r="G278" s="53"/>
      <c r="H278" s="53"/>
      <c r="I278" s="54"/>
    </row>
    <row r="279" spans="1:9" x14ac:dyDescent="0.2">
      <c r="A279" s="35">
        <f>'Company Information'!$D$4</f>
        <v>0</v>
      </c>
      <c r="B279" s="30">
        <f>'Company Information'!$N$1</f>
        <v>2024</v>
      </c>
      <c r="C279" s="31">
        <f>'Indirect Expenses'!D20</f>
        <v>1244</v>
      </c>
      <c r="D279" s="43" t="str">
        <f>""&amp;'Indirect Expenses'!E20</f>
        <v/>
      </c>
      <c r="E279" s="31">
        <v>73</v>
      </c>
      <c r="F279" s="52" t="s">
        <v>162</v>
      </c>
      <c r="G279" s="53"/>
      <c r="H279" s="53"/>
      <c r="I279" s="54"/>
    </row>
    <row r="280" spans="1:9" x14ac:dyDescent="0.2">
      <c r="A280" s="35">
        <f>'Company Information'!$D$4</f>
        <v>0</v>
      </c>
      <c r="B280" s="30">
        <f>'Company Information'!$N$1</f>
        <v>2024</v>
      </c>
      <c r="C280" s="31">
        <f>'Indirect Expenses'!D21</f>
        <v>1245</v>
      </c>
      <c r="D280" s="43" t="str">
        <f>""&amp;'Indirect Expenses'!E21</f>
        <v/>
      </c>
      <c r="E280" s="31">
        <v>73</v>
      </c>
      <c r="F280" s="52" t="s">
        <v>162</v>
      </c>
      <c r="G280" s="53"/>
      <c r="H280" s="53"/>
      <c r="I280" s="54"/>
    </row>
    <row r="281" spans="1:9" x14ac:dyDescent="0.2">
      <c r="A281" s="35">
        <f>'Company Information'!$D$4</f>
        <v>0</v>
      </c>
      <c r="B281" s="30">
        <f>'Company Information'!$N$1</f>
        <v>2024</v>
      </c>
      <c r="C281" s="31">
        <f>'Indirect Expenses'!D22</f>
        <v>1246</v>
      </c>
      <c r="D281" s="43" t="str">
        <f>""&amp;'Indirect Expenses'!E22</f>
        <v/>
      </c>
      <c r="E281" s="31">
        <v>73</v>
      </c>
      <c r="F281" s="52" t="s">
        <v>162</v>
      </c>
      <c r="G281" s="53"/>
      <c r="H281" s="53"/>
      <c r="I281" s="54"/>
    </row>
    <row r="282" spans="1:9" x14ac:dyDescent="0.2">
      <c r="A282" s="35">
        <f>'Company Information'!$D$4</f>
        <v>0</v>
      </c>
      <c r="B282" s="30">
        <f>'Company Information'!$N$1</f>
        <v>2024</v>
      </c>
      <c r="C282" s="31">
        <f>'Indirect Expenses'!D23</f>
        <v>1247</v>
      </c>
      <c r="D282" s="43" t="str">
        <f>""&amp;'Indirect Expenses'!E23</f>
        <v/>
      </c>
      <c r="E282" s="31">
        <v>73</v>
      </c>
      <c r="F282" s="52" t="s">
        <v>162</v>
      </c>
      <c r="G282" s="53"/>
      <c r="H282" s="53"/>
      <c r="I282" s="54"/>
    </row>
    <row r="283" spans="1:9" x14ac:dyDescent="0.2">
      <c r="A283" s="35">
        <f>'Company Information'!$D$4</f>
        <v>0</v>
      </c>
      <c r="B283" s="30">
        <f>'Company Information'!$N$1</f>
        <v>2024</v>
      </c>
      <c r="C283" s="31">
        <f>'Indirect Expenses'!D24</f>
        <v>1248</v>
      </c>
      <c r="D283" s="43" t="str">
        <f>""&amp;'Indirect Expenses'!E24</f>
        <v/>
      </c>
      <c r="E283" s="31">
        <v>73</v>
      </c>
      <c r="F283" s="52" t="s">
        <v>162</v>
      </c>
      <c r="G283" s="53"/>
      <c r="H283" s="53"/>
      <c r="I283" s="54"/>
    </row>
    <row r="284" spans="1:9" x14ac:dyDescent="0.2">
      <c r="A284" s="35">
        <f>'Company Information'!$D$4</f>
        <v>0</v>
      </c>
      <c r="B284" s="30">
        <f>'Company Information'!$N$1</f>
        <v>2024</v>
      </c>
      <c r="C284" s="31">
        <f>'Indirect Expenses'!D25</f>
        <v>1249</v>
      </c>
      <c r="D284" s="43" t="str">
        <f>IF(OR('Indirect Expenses'!E25=0,ISBLANK('Indirect Expenses'!E25)),"",'Indirect Expenses'!E25)</f>
        <v/>
      </c>
      <c r="E284" s="31">
        <v>73</v>
      </c>
      <c r="F284" s="52" t="s">
        <v>162</v>
      </c>
      <c r="G284" s="53"/>
      <c r="H284" s="53"/>
      <c r="I284" s="54"/>
    </row>
    <row r="285" spans="1:9" x14ac:dyDescent="0.2">
      <c r="A285" s="35">
        <f>'Company Information'!$D$4</f>
        <v>0</v>
      </c>
      <c r="B285" s="30">
        <f>'Company Information'!$N$1</f>
        <v>2024</v>
      </c>
      <c r="C285" s="31">
        <f>'Indirect Expenses'!F11</f>
        <v>1254</v>
      </c>
      <c r="D285" s="43" t="str">
        <f>IF(OR('Indirect Expenses'!$G11=0,ISBLANK('Indirect Expenses'!$G11)),"",'Indirect Expenses'!$G11)</f>
        <v/>
      </c>
      <c r="E285" s="31">
        <v>73</v>
      </c>
      <c r="F285" s="52" t="s">
        <v>162</v>
      </c>
      <c r="G285" s="53"/>
      <c r="H285" s="53"/>
      <c r="I285" s="54"/>
    </row>
    <row r="286" spans="1:9" x14ac:dyDescent="0.2">
      <c r="A286" s="35">
        <f>'Company Information'!$D$4</f>
        <v>0</v>
      </c>
      <c r="B286" s="30">
        <f>'Company Information'!$N$1</f>
        <v>2024</v>
      </c>
      <c r="C286" s="31">
        <f>'Indirect Expenses'!F12</f>
        <v>1255</v>
      </c>
      <c r="D286" s="43" t="str">
        <f>IF(OR('Indirect Expenses'!$G12=0,ISBLANK('Indirect Expenses'!$G12)),"",'Indirect Expenses'!$G12)</f>
        <v/>
      </c>
      <c r="E286" s="31">
        <v>73</v>
      </c>
      <c r="F286" s="52" t="s">
        <v>162</v>
      </c>
      <c r="G286" s="53"/>
      <c r="H286" s="53"/>
      <c r="I286" s="54"/>
    </row>
    <row r="287" spans="1:9" x14ac:dyDescent="0.2">
      <c r="A287" s="35">
        <f>'Company Information'!$D$4</f>
        <v>0</v>
      </c>
      <c r="B287" s="30">
        <f>'Company Information'!$N$1</f>
        <v>2024</v>
      </c>
      <c r="C287" s="31">
        <f>'Indirect Expenses'!F13</f>
        <v>1256</v>
      </c>
      <c r="D287" s="43" t="str">
        <f>IF(OR('Indirect Expenses'!$G13=0,ISBLANK('Indirect Expenses'!$G13)),"",'Indirect Expenses'!$G13)</f>
        <v/>
      </c>
      <c r="E287" s="31">
        <v>73</v>
      </c>
      <c r="F287" s="52" t="s">
        <v>162</v>
      </c>
      <c r="G287" s="53"/>
      <c r="H287" s="53"/>
      <c r="I287" s="54"/>
    </row>
    <row r="288" spans="1:9" x14ac:dyDescent="0.2">
      <c r="A288" s="35">
        <f>'Company Information'!$D$4</f>
        <v>0</v>
      </c>
      <c r="B288" s="30">
        <f>'Company Information'!$N$1</f>
        <v>2024</v>
      </c>
      <c r="C288" s="31">
        <f>'Indirect Expenses'!F14</f>
        <v>1257</v>
      </c>
      <c r="D288" s="43" t="str">
        <f>IF(OR('Indirect Expenses'!$G14=0,ISBLANK('Indirect Expenses'!$G14)),"",'Indirect Expenses'!$G14)</f>
        <v/>
      </c>
      <c r="E288" s="31">
        <v>73</v>
      </c>
      <c r="F288" s="52" t="s">
        <v>162</v>
      </c>
      <c r="G288" s="53"/>
      <c r="H288" s="53"/>
      <c r="I288" s="54"/>
    </row>
    <row r="289" spans="1:9" x14ac:dyDescent="0.2">
      <c r="A289" s="35">
        <f>'Company Information'!$D$4</f>
        <v>0</v>
      </c>
      <c r="B289" s="30">
        <f>'Company Information'!$N$1</f>
        <v>2024</v>
      </c>
      <c r="C289" s="31">
        <f>'Indirect Expenses'!F15</f>
        <v>1258</v>
      </c>
      <c r="D289" s="43" t="str">
        <f>IF(OR('Indirect Expenses'!$G15=0,ISBLANK('Indirect Expenses'!$G15)),"",'Indirect Expenses'!$G15)</f>
        <v/>
      </c>
      <c r="E289" s="31">
        <v>73</v>
      </c>
      <c r="F289" s="52" t="s">
        <v>162</v>
      </c>
      <c r="G289" s="53"/>
      <c r="H289" s="53"/>
      <c r="I289" s="54"/>
    </row>
    <row r="290" spans="1:9" x14ac:dyDescent="0.2">
      <c r="A290" s="35">
        <f>'Company Information'!$D$4</f>
        <v>0</v>
      </c>
      <c r="B290" s="30">
        <f>'Company Information'!$N$1</f>
        <v>2024</v>
      </c>
      <c r="C290" s="31">
        <f>'Indirect Expenses'!F16</f>
        <v>1259</v>
      </c>
      <c r="D290" s="43" t="str">
        <f>IF(OR('Indirect Expenses'!$G16=0,ISBLANK('Indirect Expenses'!$G16)),"",'Indirect Expenses'!$G16)</f>
        <v/>
      </c>
      <c r="E290" s="31">
        <v>73</v>
      </c>
      <c r="F290" s="52" t="s">
        <v>162</v>
      </c>
      <c r="G290" s="53"/>
      <c r="H290" s="53"/>
      <c r="I290" s="54"/>
    </row>
    <row r="291" spans="1:9" x14ac:dyDescent="0.2">
      <c r="A291" s="35">
        <f>'Company Information'!$D$4</f>
        <v>0</v>
      </c>
      <c r="B291" s="30">
        <f>'Company Information'!$N$1</f>
        <v>2024</v>
      </c>
      <c r="C291" s="31">
        <f>'Indirect Expenses'!F17</f>
        <v>1260</v>
      </c>
      <c r="D291" s="43" t="str">
        <f>IF(OR('Indirect Expenses'!$G17=0,ISBLANK('Indirect Expenses'!$G17)),"",'Indirect Expenses'!$G17)</f>
        <v/>
      </c>
      <c r="E291" s="31">
        <v>73</v>
      </c>
      <c r="F291" s="52" t="s">
        <v>162</v>
      </c>
      <c r="G291" s="53"/>
      <c r="H291" s="53"/>
      <c r="I291" s="54"/>
    </row>
    <row r="292" spans="1:9" x14ac:dyDescent="0.2">
      <c r="A292" s="35">
        <f>'Company Information'!$D$4</f>
        <v>0</v>
      </c>
      <c r="B292" s="30">
        <f>'Company Information'!$N$1</f>
        <v>2024</v>
      </c>
      <c r="C292" s="31">
        <f>'Indirect Expenses'!F18</f>
        <v>1261</v>
      </c>
      <c r="D292" s="43" t="str">
        <f>IF(OR('Indirect Expenses'!$G18=0,ISBLANK('Indirect Expenses'!$G18)),"",'Indirect Expenses'!$G18)</f>
        <v/>
      </c>
      <c r="E292" s="31">
        <v>73</v>
      </c>
      <c r="F292" s="52" t="s">
        <v>162</v>
      </c>
      <c r="G292" s="53"/>
      <c r="H292" s="53"/>
      <c r="I292" s="54"/>
    </row>
    <row r="293" spans="1:9" x14ac:dyDescent="0.2">
      <c r="A293" s="35">
        <f>'Company Information'!$D$4</f>
        <v>0</v>
      </c>
      <c r="B293" s="30">
        <f>'Company Information'!$N$1</f>
        <v>2024</v>
      </c>
      <c r="C293" s="31">
        <f>'Indirect Expenses'!F19</f>
        <v>1262</v>
      </c>
      <c r="D293" s="43" t="str">
        <f>IF(OR('Indirect Expenses'!$G19=0,ISBLANK('Indirect Expenses'!$G19)),"",'Indirect Expenses'!$G19)</f>
        <v/>
      </c>
      <c r="E293" s="31">
        <v>73</v>
      </c>
      <c r="F293" s="52" t="s">
        <v>162</v>
      </c>
      <c r="G293" s="53"/>
      <c r="H293" s="53"/>
      <c r="I293" s="54"/>
    </row>
    <row r="294" spans="1:9" x14ac:dyDescent="0.2">
      <c r="A294" s="35">
        <f>'Company Information'!$D$4</f>
        <v>0</v>
      </c>
      <c r="B294" s="30">
        <f>'Company Information'!$N$1</f>
        <v>2024</v>
      </c>
      <c r="C294" s="31">
        <f>'Indirect Expenses'!F20</f>
        <v>1263</v>
      </c>
      <c r="D294" s="43" t="str">
        <f>IF(OR('Indirect Expenses'!$G20=0,ISBLANK('Indirect Expenses'!$G20)),"",'Indirect Expenses'!$G20)</f>
        <v/>
      </c>
      <c r="E294" s="31">
        <v>73</v>
      </c>
      <c r="F294" s="52" t="s">
        <v>162</v>
      </c>
      <c r="G294" s="53"/>
      <c r="H294" s="53"/>
      <c r="I294" s="54"/>
    </row>
    <row r="295" spans="1:9" x14ac:dyDescent="0.2">
      <c r="A295" s="35">
        <f>'Company Information'!$D$4</f>
        <v>0</v>
      </c>
      <c r="B295" s="30">
        <f>'Company Information'!$N$1</f>
        <v>2024</v>
      </c>
      <c r="C295" s="31">
        <f>'Indirect Expenses'!F21</f>
        <v>1264</v>
      </c>
      <c r="D295" s="43" t="str">
        <f>IF(OR('Indirect Expenses'!$G21=0,ISBLANK('Indirect Expenses'!$G21)),"",'Indirect Expenses'!$G21)</f>
        <v/>
      </c>
      <c r="E295" s="31">
        <v>73</v>
      </c>
      <c r="F295" s="52" t="s">
        <v>162</v>
      </c>
      <c r="G295" s="53"/>
      <c r="H295" s="53"/>
      <c r="I295" s="54"/>
    </row>
    <row r="296" spans="1:9" x14ac:dyDescent="0.2">
      <c r="A296" s="35">
        <f>'Company Information'!$D$4</f>
        <v>0</v>
      </c>
      <c r="B296" s="30">
        <f>'Company Information'!$N$1</f>
        <v>2024</v>
      </c>
      <c r="C296" s="31">
        <f>'Indirect Expenses'!F22</f>
        <v>1265</v>
      </c>
      <c r="D296" s="43" t="str">
        <f>IF(OR('Indirect Expenses'!$G22=0,ISBLANK('Indirect Expenses'!$G22)),"",'Indirect Expenses'!$G22)</f>
        <v/>
      </c>
      <c r="E296" s="31">
        <v>73</v>
      </c>
      <c r="F296" s="52" t="s">
        <v>162</v>
      </c>
      <c r="G296" s="53"/>
      <c r="H296" s="53"/>
      <c r="I296" s="54"/>
    </row>
    <row r="297" spans="1:9" x14ac:dyDescent="0.2">
      <c r="A297" s="35">
        <f>'Company Information'!$D$4</f>
        <v>0</v>
      </c>
      <c r="B297" s="30">
        <f>'Company Information'!$N$1</f>
        <v>2024</v>
      </c>
      <c r="C297" s="31">
        <f>'Indirect Expenses'!F23</f>
        <v>1266</v>
      </c>
      <c r="D297" s="43" t="str">
        <f>IF(OR('Indirect Expenses'!$G23=0,ISBLANK('Indirect Expenses'!$G23)),"",'Indirect Expenses'!$G23)</f>
        <v/>
      </c>
      <c r="E297" s="31">
        <v>73</v>
      </c>
      <c r="F297" s="52" t="s">
        <v>162</v>
      </c>
      <c r="G297" s="53"/>
      <c r="H297" s="53"/>
      <c r="I297" s="54"/>
    </row>
    <row r="298" spans="1:9" x14ac:dyDescent="0.2">
      <c r="A298" s="35">
        <f>'Company Information'!$D$4</f>
        <v>0</v>
      </c>
      <c r="B298" s="30">
        <f>'Company Information'!$N$1</f>
        <v>2024</v>
      </c>
      <c r="C298" s="31">
        <f>'Indirect Expenses'!F24</f>
        <v>1267</v>
      </c>
      <c r="D298" s="43" t="str">
        <f>IF(OR('Indirect Expenses'!$G24=0,ISBLANK('Indirect Expenses'!$G24)),"",'Indirect Expenses'!$G24)</f>
        <v/>
      </c>
      <c r="E298" s="31">
        <v>73</v>
      </c>
      <c r="F298" s="52" t="s">
        <v>162</v>
      </c>
      <c r="G298" s="53"/>
      <c r="H298" s="53"/>
      <c r="I298" s="54"/>
    </row>
    <row r="299" spans="1:9" x14ac:dyDescent="0.2">
      <c r="A299" s="35">
        <f>'Company Information'!$D$4</f>
        <v>0</v>
      </c>
      <c r="B299" s="30">
        <f>'Company Information'!$N$1</f>
        <v>2024</v>
      </c>
      <c r="C299" s="31">
        <f>'Indirect Expenses'!F25</f>
        <v>1268</v>
      </c>
      <c r="D299" s="43" t="str">
        <f>IF(OR('Indirect Expenses'!$G25=0,ISBLANK('Indirect Expenses'!$G25)),"",'Indirect Expenses'!$G25)</f>
        <v/>
      </c>
      <c r="E299" s="31">
        <v>73</v>
      </c>
      <c r="F299" s="52" t="s">
        <v>162</v>
      </c>
      <c r="G299" s="53"/>
      <c r="H299" s="53"/>
      <c r="I299" s="54"/>
    </row>
    <row r="300" spans="1:9" x14ac:dyDescent="0.2">
      <c r="A300" s="35">
        <f>'Company Information'!$D$4</f>
        <v>0</v>
      </c>
      <c r="B300" s="30">
        <f>'Company Information'!$N$1</f>
        <v>2024</v>
      </c>
      <c r="C300" s="31">
        <f>'Indirect Expenses'!B30</f>
        <v>1269</v>
      </c>
      <c r="D300" s="43" t="str">
        <f>""&amp;'Indirect Expenses'!C30</f>
        <v/>
      </c>
      <c r="E300" s="31">
        <v>73</v>
      </c>
      <c r="F300" s="52" t="s">
        <v>162</v>
      </c>
      <c r="G300" s="53"/>
      <c r="H300" s="53"/>
      <c r="I300" s="54"/>
    </row>
    <row r="301" spans="1:9" x14ac:dyDescent="0.2">
      <c r="A301" s="35">
        <f>'Company Information'!$D$4</f>
        <v>0</v>
      </c>
      <c r="B301" s="30">
        <f>'Company Information'!$N$1</f>
        <v>2024</v>
      </c>
      <c r="C301" s="31">
        <f>'Indirect Expenses'!B31</f>
        <v>1420</v>
      </c>
      <c r="D301" s="43" t="str">
        <f>""&amp;'Indirect Expenses'!C31</f>
        <v/>
      </c>
      <c r="E301" s="30">
        <v>73</v>
      </c>
      <c r="F301" s="52" t="s">
        <v>162</v>
      </c>
      <c r="G301" s="53"/>
      <c r="H301" s="53"/>
      <c r="I301" s="54"/>
    </row>
    <row r="302" spans="1:9" x14ac:dyDescent="0.2">
      <c r="A302" s="35">
        <f>'Company Information'!$D$4</f>
        <v>0</v>
      </c>
      <c r="B302" s="30">
        <f>'Company Information'!$N$1</f>
        <v>2024</v>
      </c>
      <c r="C302" s="31">
        <f>'Indirect Expenses'!B32</f>
        <v>1421</v>
      </c>
      <c r="D302" s="43" t="str">
        <f>""&amp;'Indirect Expenses'!C32</f>
        <v/>
      </c>
      <c r="E302" s="30">
        <v>73</v>
      </c>
      <c r="F302" s="52" t="s">
        <v>162</v>
      </c>
      <c r="G302" s="53"/>
      <c r="H302" s="53"/>
      <c r="I302" s="54"/>
    </row>
    <row r="303" spans="1:9" x14ac:dyDescent="0.2">
      <c r="A303" s="35">
        <f>'Company Information'!$D$4</f>
        <v>0</v>
      </c>
      <c r="B303" s="30">
        <f>'Company Information'!$N$1</f>
        <v>2024</v>
      </c>
      <c r="C303" s="31">
        <f>'Indirect Expenses'!B33</f>
        <v>1270</v>
      </c>
      <c r="D303" s="43" t="str">
        <f>""&amp;'Indirect Expenses'!C33</f>
        <v/>
      </c>
      <c r="E303" s="31">
        <v>73</v>
      </c>
      <c r="F303" s="52" t="s">
        <v>162</v>
      </c>
      <c r="G303" s="53"/>
      <c r="H303" s="53"/>
      <c r="I303" s="54"/>
    </row>
    <row r="304" spans="1:9" x14ac:dyDescent="0.2">
      <c r="A304" s="35">
        <f>'Company Information'!$D$4</f>
        <v>0</v>
      </c>
      <c r="B304" s="30">
        <f>'Company Information'!$N$1</f>
        <v>2024</v>
      </c>
      <c r="C304" s="31">
        <f>'Indirect Expenses'!B38</f>
        <v>1250</v>
      </c>
      <c r="D304" s="43" t="str">
        <f>""&amp;'Indirect Expenses'!C38</f>
        <v/>
      </c>
      <c r="E304" s="31">
        <v>73</v>
      </c>
      <c r="F304" s="52" t="s">
        <v>162</v>
      </c>
      <c r="G304" s="53"/>
      <c r="H304" s="53"/>
      <c r="I304" s="54"/>
    </row>
    <row r="305" spans="1:9" x14ac:dyDescent="0.2">
      <c r="A305" s="35">
        <f>'Company Information'!$D$4</f>
        <v>0</v>
      </c>
      <c r="B305" s="30">
        <f>'Company Information'!$N$1</f>
        <v>2024</v>
      </c>
      <c r="C305" s="31">
        <f>'Indirect Expenses'!B39</f>
        <v>1251</v>
      </c>
      <c r="D305" s="43" t="str">
        <f>""&amp;'Indirect Expenses'!C39</f>
        <v/>
      </c>
      <c r="E305" s="31">
        <v>73</v>
      </c>
      <c r="F305" s="52" t="s">
        <v>162</v>
      </c>
      <c r="G305" s="53"/>
      <c r="H305" s="53"/>
      <c r="I305" s="54"/>
    </row>
    <row r="306" spans="1:9" x14ac:dyDescent="0.2">
      <c r="A306" s="35">
        <f>'Company Information'!$D$4</f>
        <v>0</v>
      </c>
      <c r="B306" s="30">
        <f>'Company Information'!$N$1</f>
        <v>2024</v>
      </c>
      <c r="C306" s="31">
        <f>'Indirect Expenses'!B40</f>
        <v>1252</v>
      </c>
      <c r="D306" s="43" t="str">
        <f>""&amp;'Indirect Expenses'!C40</f>
        <v/>
      </c>
      <c r="E306" s="31">
        <v>73</v>
      </c>
      <c r="F306" s="52" t="s">
        <v>162</v>
      </c>
      <c r="G306" s="53"/>
      <c r="H306" s="53"/>
      <c r="I306" s="54"/>
    </row>
    <row r="307" spans="1:9" x14ac:dyDescent="0.2">
      <c r="A307" s="35">
        <f>'Company Information'!$D$4</f>
        <v>0</v>
      </c>
      <c r="B307" s="30">
        <f>'Company Information'!$N$1</f>
        <v>2024</v>
      </c>
      <c r="C307" s="31">
        <f>'Indirect Expenses'!B41</f>
        <v>1253</v>
      </c>
      <c r="D307" s="43" t="str">
        <f>IF(OR('Indirect Expenses'!C41=0,ISBLANK('Indirect Expenses'!C41)),"",'Indirect Expenses'!C41)</f>
        <v/>
      </c>
      <c r="E307" s="31">
        <v>73</v>
      </c>
      <c r="F307" s="52" t="s">
        <v>162</v>
      </c>
      <c r="G307" s="53"/>
      <c r="H307" s="53"/>
      <c r="I307" s="54"/>
    </row>
    <row r="308" spans="1:9" x14ac:dyDescent="0.2">
      <c r="A308" s="35">
        <f>'Company Information'!$D$4</f>
        <v>0</v>
      </c>
      <c r="B308" s="30">
        <f>'Company Information'!$N$1</f>
        <v>2024</v>
      </c>
      <c r="C308" s="31">
        <f>'Indirect Expenses'!D38</f>
        <v>1271</v>
      </c>
      <c r="D308" s="43" t="str">
        <f>""&amp;'Indirect Expenses'!E38</f>
        <v/>
      </c>
      <c r="E308" s="31">
        <v>73</v>
      </c>
      <c r="F308" s="52" t="s">
        <v>162</v>
      </c>
      <c r="G308" s="53"/>
      <c r="H308" s="53"/>
      <c r="I308" s="54"/>
    </row>
    <row r="309" spans="1:9" x14ac:dyDescent="0.2">
      <c r="A309" s="35">
        <f>'Company Information'!$D$4</f>
        <v>0</v>
      </c>
      <c r="B309" s="30">
        <f>'Company Information'!$N$1</f>
        <v>2024</v>
      </c>
      <c r="C309" s="31">
        <f>'Indirect Expenses'!D39</f>
        <v>1272</v>
      </c>
      <c r="D309" s="43" t="str">
        <f>""&amp;'Indirect Expenses'!E39</f>
        <v/>
      </c>
      <c r="E309" s="31">
        <v>73</v>
      </c>
      <c r="F309" s="52" t="s">
        <v>162</v>
      </c>
      <c r="G309" s="53"/>
      <c r="H309" s="53"/>
      <c r="I309" s="54"/>
    </row>
    <row r="310" spans="1:9" x14ac:dyDescent="0.2">
      <c r="A310" s="35">
        <f>'Company Information'!$D$4</f>
        <v>0</v>
      </c>
      <c r="B310" s="30">
        <f>'Company Information'!$N$1</f>
        <v>2024</v>
      </c>
      <c r="C310" s="31">
        <f>'Indirect Expenses'!D40</f>
        <v>1273</v>
      </c>
      <c r="D310" s="43" t="str">
        <f>""&amp;'Indirect Expenses'!E40</f>
        <v/>
      </c>
      <c r="E310" s="31">
        <v>73</v>
      </c>
      <c r="F310" s="52" t="s">
        <v>162</v>
      </c>
      <c r="G310" s="53"/>
      <c r="H310" s="53"/>
      <c r="I310" s="54"/>
    </row>
    <row r="311" spans="1:9" x14ac:dyDescent="0.2">
      <c r="A311" s="35">
        <f>'Company Information'!$D$4</f>
        <v>0</v>
      </c>
      <c r="B311" s="30">
        <f>'Company Information'!$N$1</f>
        <v>2024</v>
      </c>
      <c r="C311" s="31">
        <f>'Indirect Expenses'!D41</f>
        <v>1274</v>
      </c>
      <c r="D311" s="43" t="str">
        <f>IF(OR('Indirect Expenses'!E41=0,ISBLANK('Indirect Expenses'!E41)),"",'Indirect Expenses'!E41)</f>
        <v/>
      </c>
      <c r="E311" s="31">
        <v>73</v>
      </c>
      <c r="F311" s="55" t="s">
        <v>162</v>
      </c>
      <c r="G311" s="56"/>
      <c r="H311" s="56"/>
      <c r="I311" s="57"/>
    </row>
    <row r="312" spans="1:9" x14ac:dyDescent="0.2">
      <c r="A312" s="35">
        <f>'Company Information'!$D$4</f>
        <v>0</v>
      </c>
      <c r="B312" s="30">
        <f>'Company Information'!$N$1</f>
        <v>2024</v>
      </c>
      <c r="C312" s="31">
        <f>'ACA and Other Expenses'!B7</f>
        <v>1424</v>
      </c>
      <c r="D312" s="43" t="str">
        <f>""&amp;'ACA and Other Expenses'!C7</f>
        <v/>
      </c>
      <c r="E312" s="30">
        <v>73</v>
      </c>
      <c r="F312" s="52" t="s">
        <v>408</v>
      </c>
      <c r="G312" s="53"/>
      <c r="H312" s="53"/>
      <c r="I312" s="54"/>
    </row>
    <row r="313" spans="1:9" x14ac:dyDescent="0.2">
      <c r="A313" s="35">
        <f>'Company Information'!$D$4</f>
        <v>0</v>
      </c>
      <c r="B313" s="30">
        <f>'Company Information'!$N$1</f>
        <v>2024</v>
      </c>
      <c r="C313" s="31">
        <f>'ACA and Other Expenses'!E8</f>
        <v>1426</v>
      </c>
      <c r="D313" s="43" t="str">
        <f>""&amp;'ACA and Other Expenses'!F8</f>
        <v/>
      </c>
      <c r="E313" s="30">
        <v>73</v>
      </c>
      <c r="F313" s="52" t="s">
        <v>408</v>
      </c>
      <c r="G313" s="53"/>
      <c r="H313" s="53"/>
      <c r="I313" s="54"/>
    </row>
    <row r="314" spans="1:9" x14ac:dyDescent="0.2">
      <c r="A314" s="35">
        <f>'Company Information'!$D$4</f>
        <v>0</v>
      </c>
      <c r="B314" s="30">
        <f>'Company Information'!$N$1</f>
        <v>2024</v>
      </c>
      <c r="C314" s="31">
        <f>'ACA and Other Expenses'!G8</f>
        <v>1427</v>
      </c>
      <c r="D314" s="43" t="str">
        <f>""&amp;'ACA and Other Expenses'!H8</f>
        <v/>
      </c>
      <c r="E314" s="30">
        <v>73</v>
      </c>
      <c r="F314" s="52" t="s">
        <v>408</v>
      </c>
      <c r="G314" s="53"/>
      <c r="H314" s="53"/>
      <c r="I314" s="54"/>
    </row>
    <row r="315" spans="1:9" x14ac:dyDescent="0.2">
      <c r="A315" s="35">
        <f>'Company Information'!$D$4</f>
        <v>0</v>
      </c>
      <c r="B315" s="30">
        <f>'Company Information'!$N$1</f>
        <v>2024</v>
      </c>
      <c r="C315" s="31">
        <f>'ACA and Other Expenses'!I7</f>
        <v>1425</v>
      </c>
      <c r="D315" s="43" t="str">
        <f>IF('ACA and Other Expenses'!J7="Known",1,IF('ACA and Other Expenses'!J7="Calculated",0,IF(ISBLANK('ACA and Other Expenses'!J7),"")))</f>
        <v/>
      </c>
      <c r="E315" s="30">
        <v>73</v>
      </c>
      <c r="F315" s="52" t="s">
        <v>408</v>
      </c>
      <c r="G315" s="53"/>
      <c r="H315" s="53"/>
      <c r="I315" s="54"/>
    </row>
    <row r="316" spans="1:9" x14ac:dyDescent="0.2">
      <c r="A316" s="35">
        <f>'Company Information'!$D$4</f>
        <v>0</v>
      </c>
      <c r="B316" s="30">
        <f>'Company Information'!$N$1</f>
        <v>2024</v>
      </c>
      <c r="C316" s="31">
        <f>'ACA and Other Expenses'!I8</f>
        <v>1428</v>
      </c>
      <c r="D316" s="43" t="str">
        <f>IF('ACA and Other Expenses'!J8="Known",1,IF('ACA and Other Expenses'!J8="Calculated",0,IF(ISBLANK('ACA and Other Expenses'!J8),"")))</f>
        <v/>
      </c>
      <c r="E316" s="30">
        <v>73</v>
      </c>
      <c r="F316" s="52" t="s">
        <v>408</v>
      </c>
      <c r="G316" s="53"/>
      <c r="H316" s="53"/>
      <c r="I316" s="54"/>
    </row>
    <row r="317" spans="1:9" x14ac:dyDescent="0.2">
      <c r="A317" s="47">
        <f>'Company Information'!$D$4</f>
        <v>0</v>
      </c>
      <c r="B317" s="30">
        <f>'Company Information'!$N$1</f>
        <v>2024</v>
      </c>
      <c r="C317" s="30">
        <v>1290</v>
      </c>
      <c r="D317" s="30"/>
      <c r="E317" s="30">
        <v>73</v>
      </c>
      <c r="F317" s="59" t="s">
        <v>46</v>
      </c>
      <c r="G317" s="60"/>
      <c r="H317" s="60"/>
      <c r="I317" s="61"/>
    </row>
    <row r="318" spans="1:9" x14ac:dyDescent="0.2">
      <c r="A318" s="47">
        <f>'Company Information'!$D$4</f>
        <v>0</v>
      </c>
      <c r="B318" s="30">
        <f>'Company Information'!$N$1</f>
        <v>2024</v>
      </c>
      <c r="C318" s="30">
        <v>1293</v>
      </c>
      <c r="D318" s="30"/>
      <c r="E318" s="30">
        <v>73</v>
      </c>
      <c r="F318" s="62" t="s">
        <v>46</v>
      </c>
      <c r="I318" s="63"/>
    </row>
    <row r="319" spans="1:9" x14ac:dyDescent="0.2">
      <c r="A319" s="47">
        <f>'Company Information'!$D$4</f>
        <v>0</v>
      </c>
      <c r="B319" s="30">
        <f>'Company Information'!$N$1</f>
        <v>2024</v>
      </c>
      <c r="C319" s="30">
        <v>1296</v>
      </c>
      <c r="D319" s="30"/>
      <c r="E319" s="30">
        <v>73</v>
      </c>
      <c r="F319" s="62" t="s">
        <v>46</v>
      </c>
      <c r="I319" s="63"/>
    </row>
    <row r="320" spans="1:9" x14ac:dyDescent="0.2">
      <c r="A320" s="47">
        <f>'Company Information'!$D$4</f>
        <v>0</v>
      </c>
      <c r="B320" s="30">
        <f>'Company Information'!$N$1</f>
        <v>2024</v>
      </c>
      <c r="C320" s="30">
        <v>1299</v>
      </c>
      <c r="D320" s="30"/>
      <c r="E320" s="30">
        <v>73</v>
      </c>
      <c r="F320" s="62" t="s">
        <v>46</v>
      </c>
      <c r="I320" s="63"/>
    </row>
    <row r="321" spans="1:9" x14ac:dyDescent="0.2">
      <c r="A321" s="47">
        <f>'Company Information'!$D$4</f>
        <v>0</v>
      </c>
      <c r="B321" s="30">
        <f>'Company Information'!$N$1</f>
        <v>2024</v>
      </c>
      <c r="C321" s="30">
        <v>1411</v>
      </c>
      <c r="D321" s="30"/>
      <c r="E321" s="30">
        <v>73</v>
      </c>
      <c r="F321" s="62" t="s">
        <v>46</v>
      </c>
      <c r="I321" s="63"/>
    </row>
    <row r="322" spans="1:9" x14ac:dyDescent="0.2">
      <c r="A322" s="47">
        <f>'Company Information'!$D$4</f>
        <v>0</v>
      </c>
      <c r="B322" s="30">
        <f>'Company Information'!$N$1</f>
        <v>2024</v>
      </c>
      <c r="C322" s="30">
        <v>8092</v>
      </c>
      <c r="D322" s="30"/>
      <c r="E322" s="30">
        <v>73</v>
      </c>
      <c r="F322" s="62" t="s">
        <v>46</v>
      </c>
      <c r="I322" s="63"/>
    </row>
    <row r="323" spans="1:9" x14ac:dyDescent="0.2">
      <c r="A323" s="47">
        <f>'Company Information'!$D$4</f>
        <v>0</v>
      </c>
      <c r="B323" s="30">
        <f>'Company Information'!$N$1</f>
        <v>2024</v>
      </c>
      <c r="C323" s="30">
        <v>8093</v>
      </c>
      <c r="D323" s="30"/>
      <c r="E323" s="30">
        <v>73</v>
      </c>
      <c r="F323" s="62" t="s">
        <v>46</v>
      </c>
      <c r="I323" s="63"/>
    </row>
    <row r="324" spans="1:9" x14ac:dyDescent="0.2">
      <c r="A324" s="47">
        <f>'Company Information'!$D$4</f>
        <v>0</v>
      </c>
      <c r="B324" s="30">
        <f>'Company Information'!$N$1</f>
        <v>2024</v>
      </c>
      <c r="C324" s="30">
        <v>8094</v>
      </c>
      <c r="D324" s="30"/>
      <c r="E324" s="30">
        <v>73</v>
      </c>
      <c r="F324" s="62" t="s">
        <v>46</v>
      </c>
      <c r="I324" s="63"/>
    </row>
    <row r="325" spans="1:9" x14ac:dyDescent="0.2">
      <c r="A325" s="47">
        <f>'Company Information'!$D$4</f>
        <v>0</v>
      </c>
      <c r="B325" s="30">
        <f>'Company Information'!$N$1</f>
        <v>2024</v>
      </c>
      <c r="C325" s="30">
        <v>8095</v>
      </c>
      <c r="D325" s="30"/>
      <c r="E325" s="30">
        <v>73</v>
      </c>
      <c r="F325" s="62" t="s">
        <v>46</v>
      </c>
      <c r="I325" s="63"/>
    </row>
    <row r="326" spans="1:9" x14ac:dyDescent="0.2">
      <c r="A326" s="47">
        <f>'Company Information'!$D$4</f>
        <v>0</v>
      </c>
      <c r="B326" s="30">
        <f>'Company Information'!$N$1</f>
        <v>2024</v>
      </c>
      <c r="C326" s="30">
        <v>8086</v>
      </c>
      <c r="D326" s="30"/>
      <c r="E326" s="30">
        <v>73</v>
      </c>
      <c r="F326" s="62" t="s">
        <v>46</v>
      </c>
      <c r="I326" s="63"/>
    </row>
    <row r="327" spans="1:9" x14ac:dyDescent="0.2">
      <c r="A327" s="47">
        <f>'Company Information'!$D$4</f>
        <v>0</v>
      </c>
      <c r="B327" s="30">
        <f>'Company Information'!$N$1</f>
        <v>2024</v>
      </c>
      <c r="C327" s="30">
        <v>8087</v>
      </c>
      <c r="D327" s="30"/>
      <c r="E327" s="30">
        <v>73</v>
      </c>
      <c r="F327" s="62" t="s">
        <v>46</v>
      </c>
      <c r="I327" s="63"/>
    </row>
    <row r="328" spans="1:9" x14ac:dyDescent="0.2">
      <c r="A328" s="47">
        <f>'Company Information'!$D$4</f>
        <v>0</v>
      </c>
      <c r="B328" s="30">
        <f>'Company Information'!$N$1</f>
        <v>2024</v>
      </c>
      <c r="C328" s="30">
        <v>1280</v>
      </c>
      <c r="D328" s="29"/>
      <c r="E328" s="30">
        <v>73</v>
      </c>
      <c r="F328" s="62" t="s">
        <v>46</v>
      </c>
      <c r="G328" s="30"/>
      <c r="H328" s="30"/>
      <c r="I328" s="63"/>
    </row>
    <row r="329" spans="1:9" x14ac:dyDescent="0.2">
      <c r="A329" s="47">
        <f>'Company Information'!$D$4</f>
        <v>0</v>
      </c>
      <c r="B329" s="30">
        <f>'Company Information'!$N$1</f>
        <v>2024</v>
      </c>
      <c r="C329" s="30">
        <v>1281</v>
      </c>
      <c r="D329" s="29"/>
      <c r="E329" s="30">
        <v>73</v>
      </c>
      <c r="F329" s="62" t="s">
        <v>46</v>
      </c>
      <c r="G329" s="30"/>
      <c r="H329" s="30"/>
      <c r="I329" s="63"/>
    </row>
    <row r="330" spans="1:9" x14ac:dyDescent="0.2">
      <c r="A330" s="47">
        <f>'Company Information'!$D$4</f>
        <v>0</v>
      </c>
      <c r="B330" s="30">
        <f>'Company Information'!$N$1</f>
        <v>2024</v>
      </c>
      <c r="C330" s="30">
        <v>1282</v>
      </c>
      <c r="D330" s="29"/>
      <c r="E330" s="30">
        <v>73</v>
      </c>
      <c r="F330" s="62" t="s">
        <v>46</v>
      </c>
      <c r="G330" s="30"/>
      <c r="H330" s="30"/>
      <c r="I330" s="63"/>
    </row>
    <row r="331" spans="1:9" x14ac:dyDescent="0.2">
      <c r="A331" s="47">
        <f>'Company Information'!$D$4</f>
        <v>0</v>
      </c>
      <c r="B331" s="30">
        <f>'Company Information'!$N$1</f>
        <v>2024</v>
      </c>
      <c r="C331" s="30">
        <v>1283</v>
      </c>
      <c r="D331" s="29"/>
      <c r="E331" s="30">
        <v>73</v>
      </c>
      <c r="F331" s="62" t="s">
        <v>46</v>
      </c>
      <c r="G331" s="30"/>
      <c r="H331" s="30"/>
      <c r="I331" s="63"/>
    </row>
    <row r="332" spans="1:9" x14ac:dyDescent="0.2">
      <c r="A332" s="47">
        <f>'Company Information'!$D$4</f>
        <v>0</v>
      </c>
      <c r="B332" s="30">
        <f>'Company Information'!$N$1</f>
        <v>2024</v>
      </c>
      <c r="C332" s="30">
        <v>1284</v>
      </c>
      <c r="D332" s="29"/>
      <c r="E332" s="30">
        <v>73</v>
      </c>
      <c r="F332" s="62" t="s">
        <v>46</v>
      </c>
      <c r="G332" s="30"/>
      <c r="H332" s="30"/>
      <c r="I332" s="63"/>
    </row>
    <row r="333" spans="1:9" x14ac:dyDescent="0.2">
      <c r="A333" s="47">
        <f>'Company Information'!$D$4</f>
        <v>0</v>
      </c>
      <c r="B333" s="30">
        <f>'Company Information'!$N$1</f>
        <v>2024</v>
      </c>
      <c r="C333" s="30">
        <v>1285</v>
      </c>
      <c r="D333" s="29"/>
      <c r="E333" s="30">
        <v>73</v>
      </c>
      <c r="F333" s="62" t="s">
        <v>46</v>
      </c>
      <c r="G333" s="30"/>
      <c r="H333" s="30"/>
      <c r="I333" s="63"/>
    </row>
    <row r="334" spans="1:9" x14ac:dyDescent="0.2">
      <c r="A334" s="47">
        <f>'Company Information'!$D$4</f>
        <v>0</v>
      </c>
      <c r="B334" s="30">
        <f>'Company Information'!$N$1</f>
        <v>2024</v>
      </c>
      <c r="C334" s="30">
        <v>1286</v>
      </c>
      <c r="D334" s="29"/>
      <c r="E334" s="30">
        <v>73</v>
      </c>
      <c r="F334" s="62" t="s">
        <v>46</v>
      </c>
      <c r="G334" s="30"/>
      <c r="H334" s="30"/>
      <c r="I334" s="63"/>
    </row>
    <row r="335" spans="1:9" x14ac:dyDescent="0.2">
      <c r="A335" s="47">
        <f>'Company Information'!$D$4</f>
        <v>0</v>
      </c>
      <c r="B335" s="30">
        <f>'Company Information'!$N$1</f>
        <v>2024</v>
      </c>
      <c r="C335" s="30">
        <v>1287</v>
      </c>
      <c r="D335" s="29"/>
      <c r="E335" s="30">
        <v>73</v>
      </c>
      <c r="F335" s="62" t="s">
        <v>46</v>
      </c>
      <c r="G335" s="30"/>
      <c r="H335" s="30"/>
      <c r="I335" s="63"/>
    </row>
    <row r="336" spans="1:9" x14ac:dyDescent="0.2">
      <c r="A336" s="47">
        <f>'Company Information'!$D$4</f>
        <v>0</v>
      </c>
      <c r="B336" s="30">
        <f>'Company Information'!$N$1</f>
        <v>2024</v>
      </c>
      <c r="C336" s="30">
        <v>1407</v>
      </c>
      <c r="D336" s="29"/>
      <c r="E336" s="30">
        <v>73</v>
      </c>
      <c r="F336" s="62" t="s">
        <v>46</v>
      </c>
      <c r="G336" s="30"/>
      <c r="H336" s="30"/>
      <c r="I336" s="63"/>
    </row>
    <row r="337" spans="1:9" x14ac:dyDescent="0.2">
      <c r="A337" s="47">
        <f>'Company Information'!$D$4</f>
        <v>0</v>
      </c>
      <c r="B337" s="30">
        <f>'Company Information'!$N$1</f>
        <v>2024</v>
      </c>
      <c r="C337" s="30">
        <v>1408</v>
      </c>
      <c r="D337" s="29"/>
      <c r="E337" s="30">
        <v>73</v>
      </c>
      <c r="F337" s="62" t="s">
        <v>46</v>
      </c>
      <c r="G337" s="30"/>
      <c r="H337" s="30"/>
      <c r="I337" s="63"/>
    </row>
    <row r="338" spans="1:9" x14ac:dyDescent="0.2">
      <c r="A338" s="47">
        <f>'Company Information'!$D$4</f>
        <v>0</v>
      </c>
      <c r="B338" s="30">
        <f>'Company Information'!$N$1</f>
        <v>2024</v>
      </c>
      <c r="C338" s="30">
        <v>1413</v>
      </c>
      <c r="D338" s="29"/>
      <c r="E338" s="30">
        <v>73</v>
      </c>
      <c r="F338" s="62" t="s">
        <v>46</v>
      </c>
      <c r="G338" s="30"/>
      <c r="H338" s="30"/>
      <c r="I338" s="63"/>
    </row>
    <row r="339" spans="1:9" x14ac:dyDescent="0.2">
      <c r="A339" s="47">
        <f>'Company Information'!$D$4</f>
        <v>0</v>
      </c>
      <c r="B339" s="30">
        <f>'Company Information'!$N$1</f>
        <v>2024</v>
      </c>
      <c r="C339" s="30">
        <v>1414</v>
      </c>
      <c r="D339" s="29"/>
      <c r="E339" s="30">
        <v>73</v>
      </c>
      <c r="F339" s="62" t="s">
        <v>46</v>
      </c>
      <c r="G339" s="30"/>
      <c r="H339" s="30"/>
      <c r="I339" s="63"/>
    </row>
    <row r="340" spans="1:9" x14ac:dyDescent="0.2">
      <c r="A340" s="47">
        <f>'Company Information'!$D$4</f>
        <v>0</v>
      </c>
      <c r="B340" s="30">
        <f>'Company Information'!$N$1</f>
        <v>2024</v>
      </c>
      <c r="C340" s="30">
        <v>1415</v>
      </c>
      <c r="D340" s="29"/>
      <c r="E340" s="30">
        <v>73</v>
      </c>
      <c r="F340" s="62" t="s">
        <v>46</v>
      </c>
      <c r="G340" s="30"/>
      <c r="H340" s="30"/>
      <c r="I340" s="63"/>
    </row>
    <row r="341" spans="1:9" x14ac:dyDescent="0.2">
      <c r="A341" s="47">
        <f>'Company Information'!$D$4</f>
        <v>0</v>
      </c>
      <c r="B341" s="30">
        <f>'Company Information'!$N$1</f>
        <v>2024</v>
      </c>
      <c r="C341" s="30">
        <v>1416</v>
      </c>
      <c r="D341" s="29"/>
      <c r="E341" s="30">
        <v>73</v>
      </c>
      <c r="F341" s="62" t="s">
        <v>46</v>
      </c>
      <c r="G341" s="30"/>
      <c r="H341" s="30"/>
      <c r="I341" s="63"/>
    </row>
    <row r="342" spans="1:9" x14ac:dyDescent="0.2">
      <c r="A342" s="47">
        <f>'Company Information'!$D$4</f>
        <v>0</v>
      </c>
      <c r="B342" s="30">
        <f>'Company Information'!$N$1</f>
        <v>2024</v>
      </c>
      <c r="C342" s="30">
        <v>1417</v>
      </c>
      <c r="D342" s="29"/>
      <c r="E342" s="30">
        <v>73</v>
      </c>
      <c r="F342" s="62" t="s">
        <v>46</v>
      </c>
      <c r="G342" s="30"/>
      <c r="H342" s="30"/>
      <c r="I342" s="63"/>
    </row>
    <row r="343" spans="1:9" x14ac:dyDescent="0.2">
      <c r="A343" s="47">
        <f>'Company Information'!$D$4</f>
        <v>0</v>
      </c>
      <c r="B343" s="30">
        <f>'Company Information'!$N$1</f>
        <v>2024</v>
      </c>
      <c r="C343" s="30">
        <v>1418</v>
      </c>
      <c r="D343" s="29"/>
      <c r="E343" s="30">
        <v>73</v>
      </c>
      <c r="F343" s="62" t="s">
        <v>46</v>
      </c>
      <c r="G343" s="30"/>
      <c r="H343" s="30"/>
      <c r="I343" s="63"/>
    </row>
    <row r="344" spans="1:9" x14ac:dyDescent="0.2">
      <c r="A344" s="47">
        <f>'Company Information'!$D$4</f>
        <v>0</v>
      </c>
      <c r="B344" s="30">
        <f>'Company Information'!$N$1</f>
        <v>2024</v>
      </c>
      <c r="C344" s="30">
        <v>8085</v>
      </c>
      <c r="D344" s="29"/>
      <c r="E344" s="30">
        <v>73</v>
      </c>
      <c r="F344" s="62" t="s">
        <v>46</v>
      </c>
      <c r="G344" s="30"/>
      <c r="H344" s="30"/>
      <c r="I344" s="63"/>
    </row>
    <row r="345" spans="1:9" x14ac:dyDescent="0.2">
      <c r="A345" s="47">
        <f>'Company Information'!$D$4</f>
        <v>0</v>
      </c>
      <c r="B345" s="30">
        <f>'Company Information'!$N$1</f>
        <v>2024</v>
      </c>
      <c r="C345" s="30">
        <v>8088</v>
      </c>
      <c r="D345" s="29"/>
      <c r="E345" s="30">
        <v>73</v>
      </c>
      <c r="F345" s="62" t="s">
        <v>46</v>
      </c>
      <c r="G345" s="30"/>
      <c r="H345" s="30"/>
      <c r="I345" s="63"/>
    </row>
    <row r="346" spans="1:9" x14ac:dyDescent="0.2">
      <c r="A346" s="47">
        <f>'Company Information'!$D$4</f>
        <v>0</v>
      </c>
      <c r="B346" s="30">
        <f>'Company Information'!$N$1</f>
        <v>2024</v>
      </c>
      <c r="C346" s="30">
        <v>8089</v>
      </c>
      <c r="D346" s="29"/>
      <c r="E346" s="30">
        <v>73</v>
      </c>
      <c r="F346" s="62" t="s">
        <v>46</v>
      </c>
      <c r="G346" s="30"/>
      <c r="H346" s="30"/>
      <c r="I346" s="63"/>
    </row>
    <row r="347" spans="1:9" x14ac:dyDescent="0.2">
      <c r="A347" s="47">
        <f>'Company Information'!$D$4</f>
        <v>0</v>
      </c>
      <c r="B347" s="30">
        <f>'Company Information'!$N$1</f>
        <v>2024</v>
      </c>
      <c r="C347" s="30">
        <v>8090</v>
      </c>
      <c r="D347" s="29"/>
      <c r="E347" s="30">
        <v>73</v>
      </c>
      <c r="F347" s="62" t="s">
        <v>46</v>
      </c>
      <c r="G347" s="30"/>
      <c r="H347" s="30"/>
      <c r="I347" s="63"/>
    </row>
    <row r="348" spans="1:9" x14ac:dyDescent="0.2">
      <c r="A348" s="47">
        <f>'Company Information'!$D$4</f>
        <v>0</v>
      </c>
      <c r="B348" s="30">
        <f>'Company Information'!$N$1</f>
        <v>2024</v>
      </c>
      <c r="C348" s="30">
        <v>8091</v>
      </c>
      <c r="D348" s="29"/>
      <c r="E348" s="30">
        <v>73</v>
      </c>
      <c r="F348" s="62" t="s">
        <v>46</v>
      </c>
      <c r="G348" s="30"/>
      <c r="H348" s="30"/>
      <c r="I348" s="63"/>
    </row>
    <row r="349" spans="1:9" x14ac:dyDescent="0.2">
      <c r="A349" s="47">
        <f>'Company Information'!$D$4</f>
        <v>0</v>
      </c>
      <c r="B349" s="30">
        <f>'Company Information'!$N$1</f>
        <v>2024</v>
      </c>
      <c r="C349" s="30">
        <v>8097</v>
      </c>
      <c r="D349" s="29"/>
      <c r="E349" s="30">
        <v>73</v>
      </c>
      <c r="F349" s="62" t="s">
        <v>46</v>
      </c>
      <c r="G349" s="30"/>
      <c r="H349" s="30"/>
      <c r="I349" s="63"/>
    </row>
    <row r="350" spans="1:9" x14ac:dyDescent="0.2">
      <c r="A350" s="47">
        <f>'Company Information'!$D$4</f>
        <v>0</v>
      </c>
      <c r="B350" s="30">
        <f>'Company Information'!$N$1</f>
        <v>2024</v>
      </c>
      <c r="C350" s="30">
        <v>8098</v>
      </c>
      <c r="D350" s="29"/>
      <c r="E350" s="30">
        <v>73</v>
      </c>
      <c r="F350" s="62" t="s">
        <v>46</v>
      </c>
      <c r="G350" s="30"/>
      <c r="H350" s="30"/>
      <c r="I350" s="63"/>
    </row>
    <row r="351" spans="1:9" x14ac:dyDescent="0.2">
      <c r="A351" s="47">
        <f>'Company Information'!$D$4</f>
        <v>0</v>
      </c>
      <c r="B351" s="30">
        <f>'Company Information'!$N$1</f>
        <v>2024</v>
      </c>
      <c r="C351" s="30">
        <v>8099</v>
      </c>
      <c r="D351" s="29"/>
      <c r="E351" s="30">
        <v>73</v>
      </c>
      <c r="F351" s="64" t="s">
        <v>46</v>
      </c>
      <c r="G351" s="65"/>
      <c r="H351" s="65"/>
      <c r="I351" s="66"/>
    </row>
    <row r="353" spans="1:1" x14ac:dyDescent="0.2">
      <c r="A353" s="47"/>
    </row>
    <row r="354" spans="1:1" x14ac:dyDescent="0.2">
      <c r="A354" s="47"/>
    </row>
  </sheetData>
  <sheetProtection sheet="1" objects="1" scenarios="1"/>
  <phoneticPr fontId="6" type="noConversion"/>
  <printOptions horizontalCentered="1"/>
  <pageMargins left="0.75" right="0.75" top="0.62" bottom="0.97" header="0.5" footer="0.35"/>
  <pageSetup scale="60"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tabSelected="1" zoomScaleNormal="100" workbookViewId="0">
      <selection sqref="A1:K1"/>
    </sheetView>
  </sheetViews>
  <sheetFormatPr defaultColWidth="0" defaultRowHeight="12.75" zeroHeight="1" x14ac:dyDescent="0.2"/>
  <cols>
    <col min="1" max="1" width="9.7109375" style="72" customWidth="1"/>
    <col min="2" max="11" width="9.7109375" style="67" customWidth="1"/>
    <col min="12" max="12" width="9.7109375" style="67" hidden="1" customWidth="1"/>
    <col min="13" max="16384" width="9.140625" style="67" hidden="1"/>
  </cols>
  <sheetData>
    <row r="1" spans="1:14" ht="48" customHeight="1" x14ac:dyDescent="0.2">
      <c r="A1" s="743" t="str">
        <f>CONCATENATE("Health Plan Financial &amp; Statistical Report
(HPFSR) ",'Company Information'!$N$1)</f>
        <v>Health Plan Financial &amp; Statistical Report
(HPFSR) 2024</v>
      </c>
      <c r="B1" s="744"/>
      <c r="C1" s="744"/>
      <c r="D1" s="744"/>
      <c r="E1" s="744"/>
      <c r="F1" s="744"/>
      <c r="G1" s="744"/>
      <c r="H1" s="744"/>
      <c r="I1" s="744"/>
      <c r="J1" s="744"/>
      <c r="K1" s="744"/>
      <c r="N1" s="68"/>
    </row>
    <row r="2" spans="1:14" ht="19.899999999999999" customHeight="1" x14ac:dyDescent="0.35">
      <c r="A2" s="745" t="s">
        <v>531</v>
      </c>
      <c r="B2" s="745"/>
      <c r="C2" s="745"/>
      <c r="D2" s="745"/>
      <c r="E2" s="745"/>
      <c r="F2" s="745"/>
      <c r="G2" s="745"/>
      <c r="H2" s="745"/>
      <c r="I2" s="745"/>
      <c r="J2" s="745"/>
      <c r="K2" s="745"/>
    </row>
    <row r="3" spans="1:14" ht="57" customHeight="1" x14ac:dyDescent="0.2">
      <c r="A3" s="69">
        <v>1</v>
      </c>
      <c r="B3" s="749" t="str">
        <f>CONCATENATE("Companies that received $3 million or more in Premium Revenue in calendar year ",'Company Information'!$N$1," are required to complete the entire form. Companies that received less that $3 million in Premium Revenue are required to complete Sections 1 - 5."," Companies that did not write health insurance in Minnesota but are authorized to do so should complete Sections 1 - 3, indicating they received zero dollars in Premium Revenue. All companies should complete the certification block.")</f>
        <v>Companies that received $3 million or more in Premium Revenue in calendar year 2024 are required to complete the entire form. Companies that received less that $3 million in Premium Revenue are required to complete Sections 1 - 5. Companies that did not write health insurance in Minnesota but are authorized to do so should complete Sections 1 - 3, indicating they received zero dollars in Premium Revenue. All companies should complete the certification block.</v>
      </c>
      <c r="C3" s="749"/>
      <c r="D3" s="749"/>
      <c r="E3" s="749"/>
      <c r="F3" s="749"/>
      <c r="G3" s="749"/>
      <c r="H3" s="749"/>
      <c r="I3" s="749"/>
      <c r="J3" s="749"/>
      <c r="K3" s="749"/>
    </row>
    <row r="4" spans="1:14" ht="12.75" customHeight="1" x14ac:dyDescent="0.2">
      <c r="A4" s="692">
        <v>2</v>
      </c>
      <c r="B4" s="753" t="s">
        <v>387</v>
      </c>
      <c r="C4" s="753"/>
      <c r="D4" s="753"/>
      <c r="E4" s="753"/>
      <c r="F4" s="753"/>
      <c r="G4" s="753"/>
      <c r="H4" s="753"/>
      <c r="I4" s="753"/>
      <c r="J4" s="753"/>
      <c r="K4" s="753"/>
    </row>
    <row r="5" spans="1:14" ht="30.75" customHeight="1" x14ac:dyDescent="0.2">
      <c r="A5" s="599" t="s">
        <v>508</v>
      </c>
      <c r="B5" s="749" t="s">
        <v>507</v>
      </c>
      <c r="C5" s="749"/>
      <c r="D5" s="749"/>
      <c r="E5" s="749"/>
      <c r="F5" s="749"/>
      <c r="G5" s="749"/>
      <c r="H5" s="749"/>
      <c r="I5" s="749"/>
      <c r="J5" s="749"/>
      <c r="K5" s="749"/>
    </row>
    <row r="6" spans="1:14" ht="12.75" customHeight="1" x14ac:dyDescent="0.2">
      <c r="A6" s="692">
        <v>3</v>
      </c>
      <c r="B6" s="751" t="s">
        <v>390</v>
      </c>
      <c r="C6" s="751"/>
      <c r="D6" s="751"/>
      <c r="E6" s="751"/>
      <c r="F6" s="751"/>
      <c r="G6" s="751"/>
      <c r="H6" s="751"/>
      <c r="I6" s="751"/>
      <c r="J6" s="751"/>
      <c r="K6" s="751"/>
    </row>
    <row r="7" spans="1:14" ht="40.15" customHeight="1" x14ac:dyDescent="0.2">
      <c r="A7" s="595" t="s">
        <v>508</v>
      </c>
      <c r="B7" s="692" t="s">
        <v>238</v>
      </c>
      <c r="C7" s="752" t="s">
        <v>473</v>
      </c>
      <c r="D7" s="752"/>
      <c r="E7" s="752"/>
      <c r="F7" s="752"/>
      <c r="G7" s="752"/>
      <c r="H7" s="752"/>
      <c r="I7" s="752"/>
      <c r="J7" s="752"/>
      <c r="K7" s="752"/>
    </row>
    <row r="8" spans="1:14" ht="28.9" customHeight="1" x14ac:dyDescent="0.2">
      <c r="A8" s="595" t="s">
        <v>508</v>
      </c>
      <c r="B8" s="692" t="s">
        <v>239</v>
      </c>
      <c r="C8" s="752" t="s">
        <v>509</v>
      </c>
      <c r="D8" s="752"/>
      <c r="E8" s="752"/>
      <c r="F8" s="752"/>
      <c r="G8" s="752"/>
      <c r="H8" s="752"/>
      <c r="I8" s="752"/>
      <c r="J8" s="752"/>
      <c r="K8" s="752"/>
    </row>
    <row r="9" spans="1:14" ht="28.9" customHeight="1" x14ac:dyDescent="0.2">
      <c r="A9" s="595" t="s">
        <v>508</v>
      </c>
      <c r="B9" s="692" t="s">
        <v>240</v>
      </c>
      <c r="C9" s="755" t="s">
        <v>423</v>
      </c>
      <c r="D9" s="756"/>
      <c r="E9" s="756"/>
      <c r="F9" s="756"/>
      <c r="G9" s="756"/>
      <c r="H9" s="756"/>
      <c r="I9" s="756"/>
      <c r="J9" s="756"/>
      <c r="K9" s="756"/>
    </row>
    <row r="10" spans="1:14" ht="15.75" customHeight="1" x14ac:dyDescent="0.2">
      <c r="A10" s="595" t="s">
        <v>508</v>
      </c>
      <c r="B10" s="70" t="s">
        <v>241</v>
      </c>
      <c r="C10" s="757" t="s">
        <v>424</v>
      </c>
      <c r="D10" s="756"/>
      <c r="E10" s="756"/>
      <c r="F10" s="756"/>
      <c r="G10" s="756"/>
      <c r="H10" s="756"/>
      <c r="I10" s="756"/>
      <c r="J10" s="756"/>
      <c r="K10" s="756"/>
    </row>
    <row r="11" spans="1:14" ht="15.75" customHeight="1" x14ac:dyDescent="0.2">
      <c r="A11" s="595" t="s">
        <v>508</v>
      </c>
      <c r="B11" s="70" t="s">
        <v>236</v>
      </c>
      <c r="C11" s="757" t="s">
        <v>425</v>
      </c>
      <c r="D11" s="757"/>
      <c r="E11" s="757"/>
      <c r="F11" s="757"/>
      <c r="G11" s="757"/>
      <c r="H11" s="757"/>
      <c r="I11" s="757"/>
      <c r="J11" s="757"/>
      <c r="K11" s="757"/>
    </row>
    <row r="12" spans="1:14" ht="15.75" customHeight="1" x14ac:dyDescent="0.2">
      <c r="A12" s="595" t="s">
        <v>508</v>
      </c>
      <c r="B12" s="70" t="s">
        <v>84</v>
      </c>
      <c r="C12" s="757" t="s">
        <v>426</v>
      </c>
      <c r="D12" s="756"/>
      <c r="E12" s="756"/>
      <c r="F12" s="756"/>
      <c r="G12" s="756"/>
      <c r="H12" s="756"/>
      <c r="I12" s="756"/>
      <c r="J12" s="756"/>
      <c r="K12" s="756"/>
    </row>
    <row r="13" spans="1:14" ht="15.75" customHeight="1" x14ac:dyDescent="0.2">
      <c r="A13" s="595" t="s">
        <v>508</v>
      </c>
      <c r="B13" s="70" t="s">
        <v>85</v>
      </c>
      <c r="C13" s="759" t="s">
        <v>386</v>
      </c>
      <c r="D13" s="759"/>
      <c r="E13" s="759"/>
      <c r="F13" s="759"/>
      <c r="G13" s="759"/>
      <c r="H13" s="759"/>
      <c r="I13" s="759"/>
      <c r="J13" s="759"/>
      <c r="K13" s="759"/>
    </row>
    <row r="14" spans="1:14" ht="15.75" customHeight="1" x14ac:dyDescent="0.2">
      <c r="A14" s="595" t="s">
        <v>508</v>
      </c>
      <c r="B14" s="70" t="s">
        <v>384</v>
      </c>
      <c r="C14" s="760" t="s">
        <v>427</v>
      </c>
      <c r="D14" s="760"/>
      <c r="E14" s="760"/>
      <c r="F14" s="760"/>
      <c r="G14" s="760"/>
      <c r="H14" s="760"/>
      <c r="I14" s="760"/>
      <c r="J14" s="760"/>
      <c r="K14" s="760"/>
    </row>
    <row r="15" spans="1:14" ht="15.75" customHeight="1" x14ac:dyDescent="0.2">
      <c r="A15" s="595" t="s">
        <v>508</v>
      </c>
      <c r="B15" s="70" t="s">
        <v>388</v>
      </c>
      <c r="C15" s="761" t="s">
        <v>383</v>
      </c>
      <c r="D15" s="761"/>
      <c r="E15" s="761"/>
      <c r="F15" s="761"/>
      <c r="G15" s="761"/>
      <c r="H15" s="761"/>
      <c r="I15" s="761"/>
      <c r="J15" s="761"/>
      <c r="K15" s="761"/>
    </row>
    <row r="16" spans="1:14" ht="19.5" customHeight="1" x14ac:dyDescent="0.2">
      <c r="A16" s="595" t="s">
        <v>508</v>
      </c>
      <c r="B16" s="70" t="s">
        <v>389</v>
      </c>
      <c r="C16" s="766" t="s">
        <v>237</v>
      </c>
      <c r="D16" s="766"/>
      <c r="E16" s="766"/>
      <c r="F16" s="766"/>
      <c r="G16" s="766"/>
      <c r="H16" s="766"/>
      <c r="I16" s="766"/>
      <c r="J16" s="766"/>
      <c r="K16" s="766"/>
    </row>
    <row r="17" spans="1:12" ht="12.75" customHeight="1" x14ac:dyDescent="0.2">
      <c r="A17" s="69">
        <v>4</v>
      </c>
      <c r="B17" s="753" t="s">
        <v>385</v>
      </c>
      <c r="C17" s="753"/>
      <c r="D17" s="753"/>
      <c r="E17" s="753"/>
      <c r="F17" s="753"/>
      <c r="G17" s="753"/>
      <c r="H17" s="753"/>
      <c r="I17" s="753"/>
      <c r="J17" s="753"/>
      <c r="K17" s="753"/>
    </row>
    <row r="18" spans="1:12" ht="52.5" customHeight="1" x14ac:dyDescent="0.2">
      <c r="A18" s="599" t="s">
        <v>508</v>
      </c>
      <c r="B18" s="749" t="s">
        <v>478</v>
      </c>
      <c r="C18" s="749"/>
      <c r="D18" s="749"/>
      <c r="E18" s="749"/>
      <c r="F18" s="749"/>
      <c r="G18" s="749"/>
      <c r="H18" s="749"/>
      <c r="I18" s="749"/>
      <c r="J18" s="749"/>
      <c r="K18" s="749"/>
    </row>
    <row r="19" spans="1:12" ht="18" customHeight="1" x14ac:dyDescent="0.2">
      <c r="A19" s="596" t="s">
        <v>508</v>
      </c>
      <c r="B19" s="746" t="s">
        <v>391</v>
      </c>
      <c r="C19" s="746"/>
      <c r="D19" s="746"/>
      <c r="E19" s="746"/>
      <c r="F19" s="746"/>
      <c r="G19" s="746"/>
      <c r="H19" s="746"/>
      <c r="I19" s="746"/>
      <c r="J19" s="746"/>
      <c r="K19" s="746"/>
    </row>
    <row r="20" spans="1:12" ht="12.75" customHeight="1" x14ac:dyDescent="0.2">
      <c r="A20" s="69">
        <v>5</v>
      </c>
      <c r="B20" s="753" t="s">
        <v>44</v>
      </c>
      <c r="C20" s="753"/>
      <c r="D20" s="753"/>
      <c r="E20" s="753"/>
      <c r="F20" s="753"/>
      <c r="G20" s="753"/>
      <c r="H20" s="753"/>
      <c r="I20" s="753"/>
      <c r="J20" s="753"/>
      <c r="K20" s="753"/>
    </row>
    <row r="21" spans="1:12" ht="30.75" customHeight="1" x14ac:dyDescent="0.2">
      <c r="A21" s="69"/>
      <c r="B21" s="749" t="s">
        <v>532</v>
      </c>
      <c r="C21" s="753"/>
      <c r="D21" s="753"/>
      <c r="E21" s="753"/>
      <c r="F21" s="753"/>
      <c r="G21" s="753"/>
      <c r="H21" s="753"/>
      <c r="I21" s="753"/>
      <c r="J21" s="753"/>
      <c r="K21" s="753"/>
    </row>
    <row r="22" spans="1:12" ht="14.45" customHeight="1" x14ac:dyDescent="0.2">
      <c r="A22" s="69">
        <v>6</v>
      </c>
      <c r="B22" s="753" t="s">
        <v>242</v>
      </c>
      <c r="C22" s="749"/>
      <c r="D22" s="749"/>
      <c r="E22" s="749"/>
      <c r="F22" s="749"/>
      <c r="G22" s="749"/>
      <c r="H22" s="749"/>
      <c r="I22" s="749"/>
      <c r="J22" s="749"/>
      <c r="K22" s="749"/>
    </row>
    <row r="23" spans="1:12" ht="14.45" customHeight="1" x14ac:dyDescent="0.2">
      <c r="A23" s="694" t="s">
        <v>508</v>
      </c>
      <c r="B23" s="762" t="str">
        <f>CONCATENATE("Each company must do the following by April 1, ",'Company Information'!$N$1+1,".")</f>
        <v>Each company must do the following by April 1, 2025.</v>
      </c>
      <c r="C23" s="762"/>
      <c r="D23" s="762"/>
      <c r="E23" s="762"/>
      <c r="F23" s="762"/>
      <c r="G23" s="762"/>
      <c r="H23" s="762"/>
      <c r="I23" s="762"/>
      <c r="J23" s="762"/>
      <c r="K23" s="762"/>
    </row>
    <row r="24" spans="1:12" x14ac:dyDescent="0.2">
      <c r="A24" s="599" t="s">
        <v>508</v>
      </c>
      <c r="B24" s="693" t="s">
        <v>238</v>
      </c>
      <c r="C24" s="749" t="s">
        <v>512</v>
      </c>
      <c r="D24" s="749"/>
      <c r="E24" s="749"/>
      <c r="F24" s="749"/>
      <c r="G24" s="749"/>
      <c r="H24" s="749"/>
      <c r="I24" s="749"/>
      <c r="J24" s="749"/>
      <c r="K24" s="749"/>
    </row>
    <row r="25" spans="1:12" ht="14.25" customHeight="1" x14ac:dyDescent="0.2">
      <c r="A25" s="599" t="s">
        <v>508</v>
      </c>
      <c r="B25" s="599" t="s">
        <v>508</v>
      </c>
      <c r="C25" s="764" t="s">
        <v>479</v>
      </c>
      <c r="D25" s="765"/>
      <c r="E25" s="765"/>
      <c r="F25" s="765"/>
      <c r="G25" s="765"/>
      <c r="H25" s="765"/>
      <c r="I25" s="765"/>
      <c r="J25" s="765"/>
      <c r="K25" s="765"/>
    </row>
    <row r="26" spans="1:12" x14ac:dyDescent="0.2">
      <c r="A26" s="599" t="s">
        <v>508</v>
      </c>
      <c r="B26" s="69" t="s">
        <v>239</v>
      </c>
      <c r="C26" s="754" t="s">
        <v>511</v>
      </c>
      <c r="D26" s="754"/>
      <c r="E26" s="754"/>
      <c r="F26" s="754"/>
      <c r="G26" s="754"/>
      <c r="H26" s="754"/>
      <c r="I26" s="754"/>
      <c r="J26" s="754"/>
      <c r="K26" s="754"/>
    </row>
    <row r="27" spans="1:12" x14ac:dyDescent="0.2">
      <c r="A27" s="599" t="s">
        <v>508</v>
      </c>
      <c r="B27" s="69" t="s">
        <v>240</v>
      </c>
      <c r="C27" s="767" t="s">
        <v>510</v>
      </c>
      <c r="D27" s="767"/>
      <c r="E27" s="767"/>
      <c r="F27" s="767"/>
      <c r="G27" s="767"/>
      <c r="H27" s="767"/>
      <c r="I27" s="767"/>
      <c r="J27" s="767"/>
      <c r="K27" s="767"/>
    </row>
    <row r="28" spans="1:12" ht="25.5" customHeight="1" x14ac:dyDescent="0.2">
      <c r="A28" s="599" t="s">
        <v>508</v>
      </c>
      <c r="B28" s="695" t="s">
        <v>508</v>
      </c>
      <c r="C28" s="759" t="s">
        <v>480</v>
      </c>
      <c r="D28" s="759"/>
      <c r="E28" s="759"/>
      <c r="F28" s="759"/>
      <c r="G28" s="759"/>
      <c r="H28" s="759"/>
      <c r="I28" s="759"/>
      <c r="J28" s="759"/>
      <c r="K28" s="759"/>
    </row>
    <row r="29" spans="1:12" ht="25.5" customHeight="1" x14ac:dyDescent="0.2">
      <c r="A29" s="599" t="s">
        <v>508</v>
      </c>
      <c r="B29" s="599" t="s">
        <v>508</v>
      </c>
      <c r="C29" s="749" t="s">
        <v>513</v>
      </c>
      <c r="D29" s="749"/>
      <c r="E29" s="749"/>
      <c r="F29" s="749"/>
      <c r="G29" s="749"/>
      <c r="H29" s="749"/>
      <c r="I29" s="749"/>
      <c r="J29" s="749"/>
      <c r="K29" s="749"/>
    </row>
    <row r="30" spans="1:12" ht="18" customHeight="1" x14ac:dyDescent="0.2">
      <c r="A30" s="599" t="s">
        <v>508</v>
      </c>
      <c r="B30" s="599" t="s">
        <v>508</v>
      </c>
      <c r="C30" s="747" t="s">
        <v>392</v>
      </c>
      <c r="D30" s="747"/>
      <c r="E30" s="747"/>
      <c r="F30" s="747"/>
      <c r="G30" s="747"/>
      <c r="H30" s="747"/>
      <c r="I30" s="747"/>
      <c r="J30" s="747"/>
      <c r="K30" s="747"/>
      <c r="L30" s="71"/>
    </row>
    <row r="31" spans="1:12" ht="12.75" customHeight="1" x14ac:dyDescent="0.2">
      <c r="A31" s="69">
        <v>7</v>
      </c>
      <c r="B31" s="748" t="s">
        <v>278</v>
      </c>
      <c r="C31" s="748"/>
      <c r="D31" s="748"/>
      <c r="E31" s="748"/>
      <c r="F31" s="748"/>
      <c r="G31" s="748"/>
      <c r="H31" s="748"/>
      <c r="I31" s="748"/>
      <c r="J31" s="748"/>
      <c r="K31" s="748"/>
    </row>
    <row r="32" spans="1:12" ht="38.25" customHeight="1" x14ac:dyDescent="0.2">
      <c r="A32" s="598" t="s">
        <v>508</v>
      </c>
      <c r="B32" s="749" t="str">
        <f>CONCATENATE("If the reporting company is unable to submit the report by April 1, ",('Company Information'!$N$1+1),", a request for extension must be submitted in writing (e-mail is acceptable) by the due date and must include an explanation outlining why the extension is needed. Please send written requests for an extension on or before April 1, ",('Company Information'!$N$1+1),", to:")</f>
        <v>If the reporting company is unable to submit the report by April 1, 2025, a request for extension must be submitted in writing (e-mail is acceptable) by the due date and must include an explanation outlining why the extension is needed. Please send written requests for an extension on or before April 1, 2025, to:</v>
      </c>
      <c r="C32" s="749"/>
      <c r="D32" s="749"/>
      <c r="E32" s="749"/>
      <c r="F32" s="749"/>
      <c r="G32" s="749"/>
      <c r="H32" s="749"/>
      <c r="I32" s="749"/>
      <c r="J32" s="749"/>
      <c r="K32" s="749"/>
    </row>
    <row r="33" spans="1:11" ht="18" customHeight="1" x14ac:dyDescent="0.2">
      <c r="A33" s="599" t="s">
        <v>508</v>
      </c>
      <c r="B33" s="746" t="s">
        <v>0</v>
      </c>
      <c r="C33" s="746"/>
      <c r="D33" s="746"/>
      <c r="E33" s="746"/>
      <c r="F33" s="746"/>
      <c r="G33" s="746"/>
      <c r="H33" s="746"/>
      <c r="I33" s="746"/>
      <c r="J33" s="746"/>
      <c r="K33" s="746"/>
    </row>
    <row r="34" spans="1:11" s="597" customFormat="1" ht="14.45" customHeight="1" x14ac:dyDescent="0.2">
      <c r="A34" s="69">
        <v>8</v>
      </c>
      <c r="B34" s="750" t="s">
        <v>243</v>
      </c>
      <c r="C34" s="750"/>
      <c r="D34" s="750"/>
      <c r="E34" s="750"/>
      <c r="F34" s="750"/>
      <c r="G34" s="750"/>
      <c r="H34" s="750"/>
      <c r="I34" s="750"/>
      <c r="J34" s="750"/>
      <c r="K34" s="750"/>
    </row>
    <row r="35" spans="1:11" ht="14.45" customHeight="1" x14ac:dyDescent="0.2">
      <c r="A35" s="598" t="s">
        <v>508</v>
      </c>
      <c r="B35" s="763" t="s">
        <v>360</v>
      </c>
      <c r="C35" s="763"/>
      <c r="D35" s="763"/>
      <c r="E35" s="763"/>
      <c r="F35" s="763"/>
      <c r="G35" s="763"/>
      <c r="H35" s="763"/>
      <c r="I35" s="763"/>
      <c r="J35" s="763"/>
      <c r="K35" s="763"/>
    </row>
    <row r="36" spans="1:11" ht="16.5" customHeight="1" x14ac:dyDescent="0.2">
      <c r="A36" s="598" t="s">
        <v>508</v>
      </c>
      <c r="B36" s="746" t="s">
        <v>0</v>
      </c>
      <c r="C36" s="746"/>
      <c r="D36" s="746"/>
      <c r="E36" s="746"/>
      <c r="F36" s="746"/>
      <c r="G36" s="746"/>
      <c r="H36" s="746"/>
      <c r="I36" s="746"/>
      <c r="J36" s="746"/>
      <c r="K36" s="746"/>
    </row>
    <row r="37" spans="1:11" ht="30" customHeight="1" x14ac:dyDescent="0.2">
      <c r="A37" s="758" t="s">
        <v>150</v>
      </c>
      <c r="B37" s="758"/>
      <c r="C37" s="758"/>
      <c r="D37" s="758"/>
      <c r="E37" s="758"/>
      <c r="F37" s="758"/>
      <c r="G37" s="758"/>
      <c r="H37" s="758"/>
      <c r="I37" s="758"/>
      <c r="J37" s="758"/>
      <c r="K37" s="758"/>
    </row>
    <row r="38" spans="1:11" ht="8.25" customHeight="1" x14ac:dyDescent="0.2">
      <c r="A38" s="742" t="s">
        <v>533</v>
      </c>
      <c r="B38" s="742"/>
      <c r="C38" s="742"/>
      <c r="D38" s="742"/>
      <c r="E38" s="742"/>
      <c r="F38" s="742"/>
      <c r="G38" s="742"/>
      <c r="H38" s="742"/>
      <c r="I38" s="742"/>
      <c r="J38" s="742"/>
      <c r="K38" s="742"/>
    </row>
    <row r="39" spans="1:11" ht="14.45" hidden="1" customHeight="1" x14ac:dyDescent="0.2"/>
    <row r="40" spans="1:11" ht="14.45" hidden="1" customHeight="1" x14ac:dyDescent="0.2"/>
    <row r="41" spans="1:11" ht="14.45" hidden="1" customHeight="1" x14ac:dyDescent="0.2"/>
    <row r="42" spans="1:11" ht="14.45" hidden="1" customHeight="1" x14ac:dyDescent="0.2"/>
    <row r="43" spans="1:11" ht="14.45" hidden="1" customHeight="1" x14ac:dyDescent="0.2"/>
    <row r="44" spans="1:11" ht="14.45" hidden="1" customHeight="1" x14ac:dyDescent="0.2"/>
    <row r="45" spans="1:11" ht="14.45" hidden="1" customHeight="1" x14ac:dyDescent="0.2"/>
    <row r="46" spans="1:11" ht="14.45" hidden="1" customHeight="1" x14ac:dyDescent="0.2"/>
    <row r="47" spans="1:11" ht="14.45" hidden="1" customHeight="1" x14ac:dyDescent="0.2"/>
    <row r="48" spans="1:11" ht="14.45" hidden="1" customHeight="1" x14ac:dyDescent="0.2"/>
    <row r="49" ht="14.45" hidden="1" customHeight="1" x14ac:dyDescent="0.2"/>
    <row r="50" ht="14.45" hidden="1" customHeight="1" x14ac:dyDescent="0.2"/>
    <row r="51" ht="14.45" hidden="1" customHeight="1" x14ac:dyDescent="0.2"/>
    <row r="52" ht="14.45" hidden="1" customHeight="1" x14ac:dyDescent="0.2"/>
    <row r="53" ht="14.45" hidden="1" customHeight="1" x14ac:dyDescent="0.2"/>
    <row r="54" ht="14.45" hidden="1" customHeight="1" x14ac:dyDescent="0.2"/>
    <row r="55" ht="14.45" hidden="1" customHeight="1" x14ac:dyDescent="0.2"/>
    <row r="56" ht="14.45" hidden="1" customHeight="1" x14ac:dyDescent="0.2"/>
    <row r="57" ht="14.45" hidden="1" customHeight="1" x14ac:dyDescent="0.2"/>
    <row r="58" ht="14.45" hidden="1" customHeight="1" x14ac:dyDescent="0.2"/>
    <row r="59" ht="14.45" hidden="1" customHeight="1" x14ac:dyDescent="0.2"/>
    <row r="60" ht="14.45" hidden="1" customHeight="1" x14ac:dyDescent="0.2"/>
  </sheetData>
  <sheetProtection sheet="1" objects="1" scenarios="1"/>
  <mergeCells count="38">
    <mergeCell ref="A37:K37"/>
    <mergeCell ref="C11:K11"/>
    <mergeCell ref="C13:K13"/>
    <mergeCell ref="C14:K14"/>
    <mergeCell ref="C15:K15"/>
    <mergeCell ref="C24:K24"/>
    <mergeCell ref="B18:K18"/>
    <mergeCell ref="B20:K20"/>
    <mergeCell ref="B22:K22"/>
    <mergeCell ref="B21:K21"/>
    <mergeCell ref="B23:K23"/>
    <mergeCell ref="B35:K35"/>
    <mergeCell ref="C25:K25"/>
    <mergeCell ref="C28:K28"/>
    <mergeCell ref="C16:K16"/>
    <mergeCell ref="C27:K27"/>
    <mergeCell ref="C26:K26"/>
    <mergeCell ref="B5:K5"/>
    <mergeCell ref="C9:K9"/>
    <mergeCell ref="C10:K10"/>
    <mergeCell ref="C12:K12"/>
    <mergeCell ref="B17:K17"/>
    <mergeCell ref="A38:K38"/>
    <mergeCell ref="A1:K1"/>
    <mergeCell ref="A2:K2"/>
    <mergeCell ref="B19:K19"/>
    <mergeCell ref="B33:K33"/>
    <mergeCell ref="B36:K36"/>
    <mergeCell ref="C30:K30"/>
    <mergeCell ref="B31:K31"/>
    <mergeCell ref="B32:K32"/>
    <mergeCell ref="B34:K34"/>
    <mergeCell ref="B6:K6"/>
    <mergeCell ref="C7:K7"/>
    <mergeCell ref="C29:K29"/>
    <mergeCell ref="C8:K8"/>
    <mergeCell ref="B4:K4"/>
    <mergeCell ref="B3:K3"/>
  </mergeCells>
  <hyperlinks>
    <hyperlink ref="B33" r:id="rId1" xr:uid="{00000000-0004-0000-0200-000001000000}"/>
    <hyperlink ref="B36" r:id="rId2" xr:uid="{00000000-0004-0000-0200-000002000000}"/>
    <hyperlink ref="A37" location="start" display="Start of form" xr:uid="{00000000-0004-0000-0200-000003000000}"/>
    <hyperlink ref="C30:K30" location="Explanations!A1" display="Explanations: Section 12" xr:uid="{00000000-0004-0000-0200-000004000000}"/>
    <hyperlink ref="C25" r:id="rId3" xr:uid="{00000000-0004-0000-0200-000005000000}"/>
  </hyperlinks>
  <printOptions horizontalCentered="1"/>
  <pageMargins left="0.75" right="0.75" top="0.62" bottom="0.97" header="0.5" footer="0.35"/>
  <pageSetup scale="85" fitToHeight="6" orientation="portrait" r:id="rId4"/>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99CC"/>
    <pageSetUpPr fitToPage="1"/>
  </sheetPr>
  <dimension ref="A1:W54"/>
  <sheetViews>
    <sheetView showGridLines="0" zoomScaleNormal="100" zoomScaleSheetLayoutView="75" workbookViewId="0">
      <selection sqref="A1:K1"/>
    </sheetView>
  </sheetViews>
  <sheetFormatPr defaultColWidth="0" defaultRowHeight="12.75" zeroHeight="1" x14ac:dyDescent="0.2"/>
  <cols>
    <col min="1" max="1" width="9" style="98" customWidth="1"/>
    <col min="2" max="3" width="9" style="99" customWidth="1"/>
    <col min="4" max="5" width="9" style="100" customWidth="1"/>
    <col min="6" max="6" width="9" style="74" customWidth="1"/>
    <col min="7" max="11" width="9" style="73" customWidth="1"/>
    <col min="12" max="12" width="9.140625" style="73" customWidth="1"/>
    <col min="13" max="14" width="9.140625" style="74" customWidth="1"/>
    <col min="15" max="16384" width="9.140625" style="74" hidden="1"/>
  </cols>
  <sheetData>
    <row r="1" spans="1:23" ht="25.5" customHeight="1" thickBot="1" x14ac:dyDescent="0.4">
      <c r="A1" s="830" t="str">
        <f>CONCATENATE($N$1," Health Plan Financial and Statistical Report (HPFSR)")</f>
        <v>2024 Health Plan Financial and Statistical Report (HPFSR)</v>
      </c>
      <c r="B1" s="831"/>
      <c r="C1" s="831"/>
      <c r="D1" s="831"/>
      <c r="E1" s="831"/>
      <c r="F1" s="831"/>
      <c r="G1" s="831"/>
      <c r="H1" s="831"/>
      <c r="I1" s="831"/>
      <c r="J1" s="831"/>
      <c r="K1" s="831"/>
      <c r="L1" s="600" t="s">
        <v>508</v>
      </c>
      <c r="M1" s="75">
        <f>V1</f>
        <v>84</v>
      </c>
      <c r="N1" s="75">
        <v>2024</v>
      </c>
      <c r="R1" s="723" t="s">
        <v>534</v>
      </c>
      <c r="S1" s="722"/>
      <c r="T1" s="722"/>
      <c r="U1" s="722"/>
      <c r="V1" s="737">
        <f>IF(V2="82",82,IF(V3="83",83,IF(V4="111",111,IF(V5="84",84,""))))</f>
        <v>84</v>
      </c>
      <c r="W1" s="76"/>
    </row>
    <row r="2" spans="1:23" s="78" customFormat="1" ht="30" customHeight="1" thickBot="1" x14ac:dyDescent="0.25">
      <c r="A2" s="832" t="s">
        <v>514</v>
      </c>
      <c r="B2" s="833"/>
      <c r="C2" s="833"/>
      <c r="D2" s="833"/>
      <c r="E2" s="833"/>
      <c r="F2" s="833"/>
      <c r="G2" s="833"/>
      <c r="H2" s="833"/>
      <c r="I2" s="833"/>
      <c r="J2" s="833"/>
      <c r="K2" s="834"/>
      <c r="L2" s="772" t="s">
        <v>400</v>
      </c>
      <c r="M2" s="773"/>
      <c r="N2" s="773"/>
      <c r="O2" s="77"/>
      <c r="R2" s="725" t="str">
        <f>IF(S12&gt;=3000000,"82","")</f>
        <v/>
      </c>
      <c r="S2" s="726" t="str">
        <f>IF(AND(S12=0,U13&gt;0,V13&gt;0),"82","")</f>
        <v/>
      </c>
      <c r="T2" s="202" t="s">
        <v>472</v>
      </c>
      <c r="U2" s="76"/>
      <c r="V2" s="727" t="str">
        <f>IF(OR(R2="82",S2="82"),"82","")</f>
        <v/>
      </c>
      <c r="W2" s="79"/>
    </row>
    <row r="3" spans="1:23" ht="30" customHeight="1" x14ac:dyDescent="0.2">
      <c r="A3" s="849" t="s">
        <v>282</v>
      </c>
      <c r="B3" s="850"/>
      <c r="C3" s="850"/>
      <c r="D3" s="850"/>
      <c r="E3" s="850"/>
      <c r="F3" s="850"/>
      <c r="G3" s="850"/>
      <c r="H3" s="846" t="str">
        <f>CONCATENATE("Calendar Year ",$N$1)</f>
        <v>Calendar Year 2024</v>
      </c>
      <c r="I3" s="847"/>
      <c r="J3" s="847"/>
      <c r="K3" s="848"/>
      <c r="L3" s="600" t="s">
        <v>508</v>
      </c>
      <c r="M3" s="75" t="s">
        <v>508</v>
      </c>
      <c r="N3" s="75" t="s">
        <v>508</v>
      </c>
      <c r="R3" s="727" t="str">
        <f>IF(AND(ABS(S12)&gt;0,ABS(S12)&lt;3000000),"83","")</f>
        <v/>
      </c>
      <c r="S3" s="727" t="str">
        <f>IF(AND(S12=0,U13&gt;0,V13=0),"83","")</f>
        <v/>
      </c>
      <c r="T3" s="202" t="s">
        <v>538</v>
      </c>
      <c r="U3" s="76"/>
      <c r="V3" s="727" t="str">
        <f>IF(OR(R3="83",S3="83"),"83","")</f>
        <v/>
      </c>
      <c r="W3" s="76"/>
    </row>
    <row r="4" spans="1:23" ht="30" customHeight="1" x14ac:dyDescent="0.2">
      <c r="A4" s="840" t="s">
        <v>283</v>
      </c>
      <c r="B4" s="841"/>
      <c r="C4" s="842"/>
      <c r="D4" s="851"/>
      <c r="E4" s="852"/>
      <c r="F4" s="843" t="str">
        <f>IF(ISBLANK(D4),"Please click the link to the left, select the Health Plan ID from the list, return here and enter Health Plan ID.","")</f>
        <v>Please click the link to the left, select the Health Plan ID from the list, return here and enter Health Plan ID.</v>
      </c>
      <c r="G4" s="844"/>
      <c r="H4" s="844"/>
      <c r="I4" s="844"/>
      <c r="J4" s="844"/>
      <c r="K4" s="845"/>
      <c r="L4" s="600" t="s">
        <v>508</v>
      </c>
      <c r="M4" s="75" t="s">
        <v>508</v>
      </c>
      <c r="N4" s="75" t="s">
        <v>508</v>
      </c>
      <c r="R4" s="727" t="str">
        <f>IF(R6="X","111","")</f>
        <v/>
      </c>
      <c r="S4" s="733"/>
      <c r="T4" s="736" t="s">
        <v>540</v>
      </c>
      <c r="U4" s="81"/>
      <c r="V4" s="727" t="str">
        <f>IF(AND(OR(V2="82",V3="83"),(R4="111")),"",R4)</f>
        <v/>
      </c>
      <c r="W4" s="76"/>
    </row>
    <row r="5" spans="1:23" s="80" customFormat="1" ht="30" customHeight="1" thickBot="1" x14ac:dyDescent="0.25">
      <c r="A5" s="837" t="s">
        <v>59</v>
      </c>
      <c r="B5" s="838"/>
      <c r="C5" s="839"/>
      <c r="D5" s="835" t="e">
        <f>(VLOOKUP($D$4,id_list,2,FALSE))</f>
        <v>#N/A</v>
      </c>
      <c r="E5" s="835"/>
      <c r="F5" s="835"/>
      <c r="G5" s="835"/>
      <c r="H5" s="835"/>
      <c r="I5" s="835"/>
      <c r="J5" s="835"/>
      <c r="K5" s="836"/>
      <c r="L5" s="600" t="s">
        <v>508</v>
      </c>
      <c r="M5" s="75" t="s">
        <v>508</v>
      </c>
      <c r="N5" s="75" t="s">
        <v>508</v>
      </c>
      <c r="O5" s="80" t="s">
        <v>486</v>
      </c>
      <c r="R5" s="727" t="str">
        <f>IF(AND(S12=0,COUNTBLANK(R6:S6)=2),"84","")</f>
        <v>84</v>
      </c>
      <c r="S5" s="727" t="str">
        <f>IF(AND(S12=0,S6="X",U13=0),"84","")</f>
        <v/>
      </c>
      <c r="T5" s="735" t="s">
        <v>539</v>
      </c>
      <c r="U5" s="734"/>
      <c r="V5" s="727" t="str">
        <f>IF(OR(V2="82",V3="83",V4="111"),"","84")</f>
        <v>84</v>
      </c>
      <c r="W5" s="734"/>
    </row>
    <row r="6" spans="1:23" ht="30" customHeight="1" thickBot="1" x14ac:dyDescent="0.25">
      <c r="A6" s="83"/>
      <c r="B6" s="84"/>
      <c r="C6" s="84"/>
      <c r="D6" s="85"/>
      <c r="E6" s="86"/>
      <c r="F6" s="86"/>
      <c r="G6" s="87"/>
      <c r="H6" s="88"/>
      <c r="I6" s="89"/>
      <c r="J6" s="88"/>
      <c r="K6" s="90"/>
      <c r="L6" s="601"/>
      <c r="M6" s="601"/>
      <c r="N6" s="601"/>
      <c r="R6" s="727" t="str">
        <f>IF(NOT(ISBLANK(F14)),"X","")</f>
        <v/>
      </c>
      <c r="S6" s="727" t="str">
        <f>IF(NOT(ISBLANK(G14)),"X","")</f>
        <v/>
      </c>
      <c r="T6" s="768" t="s">
        <v>541</v>
      </c>
      <c r="U6" s="769"/>
      <c r="V6" s="769"/>
      <c r="W6" s="770"/>
    </row>
    <row r="7" spans="1:23" ht="30" customHeight="1" x14ac:dyDescent="0.2">
      <c r="A7" s="857" t="str">
        <f>CONCATENATE("Section 2: Total ",$N$1," Health Care Premium for Minnesota Residents")</f>
        <v>Section 2: Total 2024 Health Care Premium for Minnesota Residents</v>
      </c>
      <c r="B7" s="858"/>
      <c r="C7" s="858"/>
      <c r="D7" s="858"/>
      <c r="E7" s="858"/>
      <c r="F7" s="858"/>
      <c r="G7" s="858"/>
      <c r="H7" s="846" t="str">
        <f>CONCATENATE("Calendar Year ",$N$1)</f>
        <v>Calendar Year 2024</v>
      </c>
      <c r="I7" s="846"/>
      <c r="J7" s="846"/>
      <c r="K7" s="856"/>
      <c r="L7" s="772" t="s">
        <v>400</v>
      </c>
      <c r="M7" s="773"/>
      <c r="N7" s="773"/>
      <c r="O7" s="91"/>
      <c r="R7" s="76"/>
      <c r="S7" s="76"/>
      <c r="T7" s="76"/>
      <c r="U7" s="76"/>
      <c r="V7" s="76"/>
      <c r="W7" s="76"/>
    </row>
    <row r="8" spans="1:23" ht="30" customHeight="1" x14ac:dyDescent="0.2">
      <c r="A8" s="859" t="s">
        <v>132</v>
      </c>
      <c r="B8" s="860"/>
      <c r="C8" s="860"/>
      <c r="D8" s="860"/>
      <c r="E8" s="792"/>
      <c r="F8" s="793"/>
      <c r="G8" s="794"/>
      <c r="H8" s="868" t="str">
        <f>IF((F9+F10)&gt;E8,"The sum of small employer plus individual market medical premium revenue should be less than or equal to Total Medical Premium Revenue.","")</f>
        <v/>
      </c>
      <c r="I8" s="869"/>
      <c r="J8" s="869"/>
      <c r="K8" s="870"/>
      <c r="L8" s="809" t="str">
        <f>IF(OR(AND(T9&gt;0,U9&gt;0),(AND(T9=0,U9=0))),"","If Small Employer Premium Revenue is reported then Commercial Small Employer Enrollment should be reported.")</f>
        <v/>
      </c>
      <c r="M8" s="810"/>
      <c r="N8" s="810"/>
      <c r="O8" s="92"/>
      <c r="R8" s="93">
        <v>1026</v>
      </c>
      <c r="S8" s="76"/>
      <c r="T8" s="202" t="s">
        <v>535</v>
      </c>
      <c r="U8" s="202" t="s">
        <v>536</v>
      </c>
      <c r="V8" s="202" t="s">
        <v>537</v>
      </c>
      <c r="W8" s="76"/>
    </row>
    <row r="9" spans="1:23" ht="30" customHeight="1" x14ac:dyDescent="0.2">
      <c r="A9" s="789" t="s">
        <v>135</v>
      </c>
      <c r="B9" s="790"/>
      <c r="C9" s="790"/>
      <c r="D9" s="790"/>
      <c r="E9" s="791"/>
      <c r="F9" s="785"/>
      <c r="G9" s="786"/>
      <c r="H9" s="871"/>
      <c r="I9" s="872"/>
      <c r="J9" s="872"/>
      <c r="K9" s="873"/>
      <c r="L9" s="809"/>
      <c r="M9" s="810"/>
      <c r="N9" s="810"/>
      <c r="O9" s="94"/>
      <c r="R9" s="95">
        <v>1027</v>
      </c>
      <c r="S9" s="76"/>
      <c r="T9" s="577">
        <f>F9</f>
        <v>0</v>
      </c>
      <c r="U9" s="577">
        <f>Enrollment!C13</f>
        <v>0</v>
      </c>
      <c r="V9" s="578" t="str">
        <f>IF(OR(AND(T9&gt;0,U9=0),(AND(T9=0,U9&gt;0))),"1","")</f>
        <v/>
      </c>
      <c r="W9" s="76"/>
    </row>
    <row r="10" spans="1:23" ht="30" customHeight="1" x14ac:dyDescent="0.2">
      <c r="A10" s="789" t="s">
        <v>134</v>
      </c>
      <c r="B10" s="790"/>
      <c r="C10" s="790"/>
      <c r="D10" s="790"/>
      <c r="E10" s="791"/>
      <c r="F10" s="787"/>
      <c r="G10" s="788"/>
      <c r="H10" s="874"/>
      <c r="I10" s="875"/>
      <c r="J10" s="875"/>
      <c r="K10" s="876"/>
      <c r="L10" s="811" t="str">
        <f>IF(OR(AND(T10&gt;0,U10&gt;0),(AND(T10=0,U10=0))),"","If Individual Market Premium Revenue is reported then Commercial Individual Market Enrollment should be reported.")</f>
        <v/>
      </c>
      <c r="M10" s="812"/>
      <c r="N10" s="812"/>
      <c r="O10" s="94"/>
      <c r="R10" s="95">
        <v>1028</v>
      </c>
      <c r="S10" s="76"/>
      <c r="T10" s="577">
        <f>F10</f>
        <v>0</v>
      </c>
      <c r="U10" s="577">
        <f>Enrollment!C14</f>
        <v>0</v>
      </c>
      <c r="V10" s="579" t="str">
        <f>IF(OR(AND(T10&gt;0,U10=0),(AND(T10=0,U10&gt;0))),"1","")</f>
        <v/>
      </c>
      <c r="W10" s="76"/>
    </row>
    <row r="11" spans="1:23" ht="30" customHeight="1" x14ac:dyDescent="0.2">
      <c r="A11" s="795" t="s">
        <v>133</v>
      </c>
      <c r="B11" s="796"/>
      <c r="C11" s="796"/>
      <c r="D11" s="797"/>
      <c r="E11" s="792"/>
      <c r="F11" s="793"/>
      <c r="G11" s="794"/>
      <c r="H11" s="877" t="s">
        <v>543</v>
      </c>
      <c r="I11" s="878"/>
      <c r="J11" s="878"/>
      <c r="K11" s="879"/>
      <c r="L11" s="811"/>
      <c r="M11" s="812"/>
      <c r="N11" s="812"/>
      <c r="O11" s="92"/>
      <c r="R11" s="93">
        <v>1045</v>
      </c>
      <c r="S11" s="76"/>
      <c r="T11" s="577">
        <f>SUM(T9:T10)</f>
        <v>0</v>
      </c>
      <c r="U11" s="76"/>
      <c r="V11" s="76"/>
      <c r="W11" s="76"/>
    </row>
    <row r="12" spans="1:23" ht="30" customHeight="1" x14ac:dyDescent="0.2">
      <c r="A12" s="798" t="s">
        <v>136</v>
      </c>
      <c r="B12" s="799"/>
      <c r="C12" s="799"/>
      <c r="D12" s="800"/>
      <c r="E12" s="801">
        <f>SUM(E8,E11)</f>
        <v>0</v>
      </c>
      <c r="F12" s="802"/>
      <c r="G12" s="803"/>
      <c r="H12" s="782" t="str">
        <f>IF(E12&gt;=3000000,"and ALL Sections of this formset before uploading this certified HPFSR.",IF(AND(E12&lt;3000000,E12&gt;0),"and ALL Enrollment data in Sections 4 &amp; 5 before uploading this certified HPFSR.",IF(E12=0,"before uploading this certified HPFSR.","")))</f>
        <v>before uploading this certified HPFSR.</v>
      </c>
      <c r="I12" s="783"/>
      <c r="J12" s="783"/>
      <c r="K12" s="784"/>
      <c r="L12" s="804" t="s">
        <v>485</v>
      </c>
      <c r="M12" s="805"/>
      <c r="N12" s="805"/>
      <c r="O12" s="92"/>
      <c r="P12" s="91"/>
      <c r="R12" s="93">
        <v>1275</v>
      </c>
      <c r="S12" s="731">
        <f>Code_1275</f>
        <v>0</v>
      </c>
      <c r="T12" s="577"/>
      <c r="U12" s="76"/>
      <c r="V12" s="76"/>
      <c r="W12" s="76"/>
    </row>
    <row r="13" spans="1:23" ht="30" customHeight="1" x14ac:dyDescent="0.2">
      <c r="A13" s="813" t="s">
        <v>121</v>
      </c>
      <c r="B13" s="814"/>
      <c r="C13" s="814"/>
      <c r="D13" s="814"/>
      <c r="E13" s="815"/>
      <c r="F13" s="573" t="s">
        <v>70</v>
      </c>
      <c r="G13" s="576" t="s">
        <v>71</v>
      </c>
      <c r="H13" s="882" t="s">
        <v>482</v>
      </c>
      <c r="I13" s="882"/>
      <c r="J13" s="882"/>
      <c r="K13" s="883"/>
      <c r="L13" s="600" t="s">
        <v>508</v>
      </c>
      <c r="M13" s="75" t="s">
        <v>508</v>
      </c>
      <c r="N13" s="75" t="s">
        <v>508</v>
      </c>
      <c r="O13" s="92"/>
      <c r="P13" s="91"/>
      <c r="R13" s="732"/>
      <c r="S13" s="724"/>
      <c r="T13" s="76"/>
      <c r="U13" s="729">
        <f>Enrollment!R35</f>
        <v>0</v>
      </c>
      <c r="V13" s="729">
        <f>Revenue!E17</f>
        <v>0</v>
      </c>
      <c r="W13" s="76"/>
    </row>
    <row r="14" spans="1:23" s="73" customFormat="1" ht="30" customHeight="1" thickBot="1" x14ac:dyDescent="0.25">
      <c r="A14" s="816"/>
      <c r="B14" s="817"/>
      <c r="C14" s="817"/>
      <c r="D14" s="817"/>
      <c r="E14" s="818"/>
      <c r="F14" s="574"/>
      <c r="G14" s="575"/>
      <c r="H14" s="884"/>
      <c r="I14" s="884"/>
      <c r="J14" s="884"/>
      <c r="K14" s="885"/>
      <c r="L14" s="600" t="s">
        <v>508</v>
      </c>
      <c r="M14" s="75" t="s">
        <v>508</v>
      </c>
      <c r="N14" s="75" t="s">
        <v>508</v>
      </c>
      <c r="R14" s="76"/>
      <c r="S14" s="733"/>
      <c r="T14" s="76"/>
      <c r="U14" s="76"/>
      <c r="V14" s="76"/>
      <c r="W14" s="76"/>
    </row>
    <row r="15" spans="1:23" s="73" customFormat="1" ht="30" customHeight="1" thickBot="1" x14ac:dyDescent="0.25">
      <c r="A15" s="571"/>
      <c r="B15" s="566"/>
      <c r="C15" s="566"/>
      <c r="D15" s="566"/>
      <c r="E15" s="571"/>
      <c r="F15" s="688"/>
      <c r="G15" s="689"/>
      <c r="H15" s="567"/>
      <c r="I15" s="567"/>
      <c r="J15" s="567"/>
      <c r="K15" s="572"/>
      <c r="M15" s="91"/>
      <c r="R15" s="76"/>
      <c r="S15" s="76"/>
      <c r="T15" s="76"/>
      <c r="U15" s="76"/>
      <c r="V15" s="76"/>
      <c r="W15" s="76"/>
    </row>
    <row r="16" spans="1:23" s="73" customFormat="1" ht="30" customHeight="1" x14ac:dyDescent="0.2">
      <c r="A16" s="819" t="s">
        <v>88</v>
      </c>
      <c r="B16" s="820"/>
      <c r="C16" s="820"/>
      <c r="D16" s="820"/>
      <c r="E16" s="820"/>
      <c r="F16" s="820"/>
      <c r="G16" s="820"/>
      <c r="H16" s="821" t="str">
        <f>CONCATENATE("Calendar Year ",$N$1)</f>
        <v>Calendar Year 2024</v>
      </c>
      <c r="I16" s="822"/>
      <c r="J16" s="822"/>
      <c r="K16" s="823"/>
      <c r="L16" s="600"/>
      <c r="M16" s="75"/>
      <c r="N16" s="75"/>
      <c r="R16" s="76"/>
      <c r="S16" s="76"/>
      <c r="T16" s="76"/>
      <c r="U16" s="76"/>
      <c r="V16" s="76"/>
      <c r="W16" s="76"/>
    </row>
    <row r="17" spans="1:23" s="73" customFormat="1" ht="30" customHeight="1" x14ac:dyDescent="0.2">
      <c r="A17" s="824" t="s">
        <v>484</v>
      </c>
      <c r="B17" s="825"/>
      <c r="C17" s="825"/>
      <c r="D17" s="825"/>
      <c r="E17" s="825"/>
      <c r="F17" s="825"/>
      <c r="G17" s="825"/>
      <c r="H17" s="825"/>
      <c r="I17" s="825"/>
      <c r="J17" s="825"/>
      <c r="K17" s="826"/>
      <c r="L17" s="600"/>
      <c r="M17" s="75"/>
      <c r="N17" s="75"/>
      <c r="R17" s="568"/>
      <c r="S17" s="568"/>
      <c r="T17" s="568"/>
      <c r="U17" s="568"/>
      <c r="V17" s="568"/>
      <c r="W17" s="568"/>
    </row>
    <row r="18" spans="1:23" s="73" customFormat="1" ht="30" customHeight="1" thickBot="1" x14ac:dyDescent="0.25">
      <c r="A18" s="827" t="s">
        <v>483</v>
      </c>
      <c r="B18" s="828"/>
      <c r="C18" s="828"/>
      <c r="D18" s="828"/>
      <c r="E18" s="828"/>
      <c r="F18" s="828"/>
      <c r="G18" s="828"/>
      <c r="H18" s="828"/>
      <c r="I18" s="828"/>
      <c r="J18" s="828"/>
      <c r="K18" s="829"/>
      <c r="L18" s="600"/>
      <c r="M18" s="75"/>
      <c r="N18" s="75"/>
      <c r="R18" s="570"/>
      <c r="S18" s="570"/>
      <c r="T18" s="570"/>
      <c r="U18" s="570"/>
      <c r="V18" s="570"/>
      <c r="W18" s="570"/>
    </row>
    <row r="19" spans="1:23" s="73" customFormat="1" ht="30" customHeight="1" thickBot="1" x14ac:dyDescent="0.25">
      <c r="A19" s="687"/>
      <c r="B19" s="687"/>
      <c r="C19" s="687"/>
      <c r="D19" s="687"/>
      <c r="E19" s="687"/>
      <c r="F19" s="690"/>
      <c r="G19" s="690"/>
      <c r="H19" s="96"/>
      <c r="I19" s="96"/>
      <c r="J19" s="96"/>
      <c r="K19" s="96"/>
      <c r="M19" s="91"/>
      <c r="R19" s="570"/>
      <c r="S19" s="570"/>
      <c r="T19" s="570"/>
      <c r="U19" s="570"/>
      <c r="V19" s="570"/>
      <c r="W19" s="570"/>
    </row>
    <row r="20" spans="1:23" ht="30" customHeight="1" x14ac:dyDescent="0.2">
      <c r="A20" s="849" t="s">
        <v>169</v>
      </c>
      <c r="B20" s="850"/>
      <c r="C20" s="850"/>
      <c r="D20" s="850"/>
      <c r="E20" s="850"/>
      <c r="F20" s="850"/>
      <c r="G20" s="850"/>
      <c r="H20" s="846" t="str">
        <f>CONCATENATE("Calendar Year ",$N$1)</f>
        <v>Calendar Year 2024</v>
      </c>
      <c r="I20" s="847"/>
      <c r="J20" s="847"/>
      <c r="K20" s="848"/>
      <c r="L20" s="600" t="s">
        <v>508</v>
      </c>
      <c r="M20" s="75" t="s">
        <v>508</v>
      </c>
      <c r="N20" s="75" t="s">
        <v>508</v>
      </c>
      <c r="R20" s="569"/>
      <c r="S20" s="569"/>
      <c r="T20" s="569"/>
      <c r="U20" s="569"/>
      <c r="V20" s="569"/>
      <c r="W20" s="569"/>
    </row>
    <row r="21" spans="1:23" ht="75.75" customHeight="1" x14ac:dyDescent="0.2">
      <c r="A21" s="862" t="str">
        <f>CONCATENATE("As an actuary or financial officer of the company, by adding my name below I certify that the total premium, enrollment, expenditures, and revenue reported in the ",$N$1," Health Plan Financial and Statistical Report (HPFSR) are consistent with the company's ",$N$1," audited financial statements. Where necessary, additional information to reconcile data to financial statements has been included in Section 12: Information Regarding Reporting.")</f>
        <v>As an actuary or financial officer of the company, by adding my name below I certify that the total premium, enrollment, expenditures, and revenue reported in the 2024 Health Plan Financial and Statistical Report (HPFSR) are consistent with the company's 2024 audited financial statements. Where necessary, additional information to reconcile data to financial statements has been included in Section 12: Information Regarding Reporting.</v>
      </c>
      <c r="B21" s="863"/>
      <c r="C21" s="863"/>
      <c r="D21" s="863"/>
      <c r="E21" s="863"/>
      <c r="F21" s="863"/>
      <c r="G21" s="863"/>
      <c r="H21" s="863"/>
      <c r="I21" s="863"/>
      <c r="J21" s="863"/>
      <c r="K21" s="864"/>
      <c r="L21" s="772" t="s">
        <v>400</v>
      </c>
      <c r="M21" s="773"/>
      <c r="N21" s="773"/>
      <c r="R21" s="76"/>
      <c r="S21" s="76"/>
      <c r="T21" s="76"/>
      <c r="U21" s="76"/>
      <c r="V21" s="76"/>
      <c r="W21" s="76"/>
    </row>
    <row r="22" spans="1:23" ht="30" customHeight="1" x14ac:dyDescent="0.2">
      <c r="A22" s="861" t="s">
        <v>466</v>
      </c>
      <c r="B22" s="838"/>
      <c r="C22" s="839"/>
      <c r="D22" s="865"/>
      <c r="E22" s="866"/>
      <c r="F22" s="866"/>
      <c r="G22" s="866"/>
      <c r="H22" s="867"/>
      <c r="I22" s="543" t="s">
        <v>170</v>
      </c>
      <c r="J22" s="774"/>
      <c r="K22" s="775"/>
      <c r="L22" s="600" t="s">
        <v>508</v>
      </c>
      <c r="M22" s="75" t="s">
        <v>508</v>
      </c>
      <c r="N22" s="75" t="s">
        <v>508</v>
      </c>
      <c r="R22" s="76"/>
      <c r="S22" s="76"/>
      <c r="T22" s="76"/>
      <c r="U22" s="76"/>
      <c r="V22" s="76"/>
      <c r="W22" s="76"/>
    </row>
    <row r="23" spans="1:23" ht="30" customHeight="1" thickBot="1" x14ac:dyDescent="0.25">
      <c r="A23" s="779" t="s">
        <v>60</v>
      </c>
      <c r="B23" s="780"/>
      <c r="C23" s="781"/>
      <c r="D23" s="776"/>
      <c r="E23" s="777"/>
      <c r="F23" s="777"/>
      <c r="G23" s="777"/>
      <c r="H23" s="777"/>
      <c r="I23" s="777"/>
      <c r="J23" s="777"/>
      <c r="K23" s="778"/>
      <c r="L23" s="600" t="s">
        <v>508</v>
      </c>
      <c r="M23" s="75" t="s">
        <v>508</v>
      </c>
      <c r="N23" s="75" t="s">
        <v>508</v>
      </c>
      <c r="R23" s="76"/>
      <c r="S23" s="76"/>
      <c r="T23" s="76"/>
      <c r="U23" s="76"/>
      <c r="V23" s="76"/>
      <c r="W23" s="76"/>
    </row>
    <row r="24" spans="1:23" ht="42.75" customHeight="1" x14ac:dyDescent="0.2">
      <c r="A24" s="807" t="str">
        <f>IF(OR('Audit Check'!A53&gt;0),"Warning! Some numbers reported are resulting in errors.  Please review the Audit Check tab and correct errors or contact MDH for clarification before submitting your report.","")</f>
        <v/>
      </c>
      <c r="B24" s="808"/>
      <c r="C24" s="808"/>
      <c r="D24" s="808"/>
      <c r="E24" s="808"/>
      <c r="F24" s="808"/>
      <c r="G24" s="808"/>
      <c r="H24" s="808"/>
      <c r="I24" s="808"/>
      <c r="J24" s="806" t="str">
        <f>IF(R24=1,"Audit Checks","")</f>
        <v/>
      </c>
      <c r="K24" s="806"/>
      <c r="L24" s="600" t="s">
        <v>508</v>
      </c>
      <c r="M24" s="75" t="s">
        <v>508</v>
      </c>
      <c r="N24" s="75" t="s">
        <v>508</v>
      </c>
      <c r="R24" s="82" t="str">
        <f>IF(A24="Warning! Some numbers reported are resulting in errors.  Please review the Audit Check tab and correct errors or contact MDH for clarification before submitting your report.",1,"")</f>
        <v/>
      </c>
      <c r="S24" s="76"/>
      <c r="T24" s="76"/>
      <c r="U24" s="76"/>
      <c r="V24" s="76"/>
      <c r="W24" s="76"/>
    </row>
    <row r="25" spans="1:23" ht="31.5" customHeight="1" x14ac:dyDescent="0.2">
      <c r="A25" s="880" t="str">
        <f>IF(E12=0,"Should your company begin writing health policies in Minnesota, you are responsible for completing the Health Plan Financial and Statistical Report regardless of notification from the Minnesota Department of Health.","")</f>
        <v>Should your company begin writing health policies in Minnesota, you are responsible for completing the Health Plan Financial and Statistical Report regardless of notification from the Minnesota Department of Health.</v>
      </c>
      <c r="B25" s="881"/>
      <c r="C25" s="881"/>
      <c r="D25" s="881"/>
      <c r="E25" s="881"/>
      <c r="F25" s="881"/>
      <c r="G25" s="881"/>
      <c r="H25" s="881"/>
      <c r="I25" s="881"/>
      <c r="J25" s="881"/>
      <c r="K25" s="881"/>
      <c r="L25" s="600" t="s">
        <v>508</v>
      </c>
      <c r="M25" s="75" t="s">
        <v>508</v>
      </c>
      <c r="N25" s="75" t="s">
        <v>508</v>
      </c>
      <c r="R25" s="76" t="s">
        <v>365</v>
      </c>
      <c r="S25" s="76" t="s">
        <v>506</v>
      </c>
      <c r="T25" s="76" t="s">
        <v>366</v>
      </c>
      <c r="U25" s="76"/>
      <c r="V25" s="76"/>
      <c r="W25" s="76"/>
    </row>
    <row r="26" spans="1:23" ht="33" customHeight="1" x14ac:dyDescent="0.2">
      <c r="A26" s="855" t="str">
        <f>IF(S12=0,R25&amp;N1&amp;S25, "")</f>
        <v>Only if your company's Total Health Care Premium for Minnesota Residents in 2024 is ZERO, indicating you did NOT write health insurance for Minnesota residents, have you reached the end of the HPFSR.</v>
      </c>
      <c r="B26" s="855"/>
      <c r="C26" s="855"/>
      <c r="D26" s="855"/>
      <c r="E26" s="855"/>
      <c r="F26" s="855"/>
      <c r="G26" s="855"/>
      <c r="H26" s="855"/>
      <c r="I26" s="855"/>
      <c r="J26" s="855"/>
      <c r="K26" s="855"/>
    </row>
    <row r="27" spans="1:23" ht="33" customHeight="1" x14ac:dyDescent="0.2">
      <c r="A27" s="771" t="str">
        <f>IF(S12=0,T25,"")</f>
        <v>Otherwise, Please continue to the next section.</v>
      </c>
      <c r="B27" s="771"/>
      <c r="C27" s="771"/>
      <c r="D27" s="771"/>
      <c r="E27" s="771"/>
      <c r="F27" s="771"/>
      <c r="G27" s="771"/>
      <c r="H27" s="771"/>
      <c r="I27" s="771"/>
      <c r="J27" s="771"/>
      <c r="K27" s="771"/>
    </row>
    <row r="28" spans="1:23" ht="33" customHeight="1" x14ac:dyDescent="0.2">
      <c r="A28" s="853" t="str">
        <f>IF(S12=0,"Return to Instructions for Submission Requirements","")</f>
        <v>Return to Instructions for Submission Requirements</v>
      </c>
      <c r="B28" s="853"/>
      <c r="C28" s="853"/>
      <c r="D28" s="853"/>
      <c r="E28" s="853"/>
      <c r="F28" s="853"/>
      <c r="G28" s="853"/>
      <c r="H28" s="853"/>
      <c r="I28" s="853"/>
      <c r="J28" s="854" t="str">
        <f>IF('Company Information'!S12&gt;0,"next section","")</f>
        <v/>
      </c>
      <c r="K28" s="854"/>
    </row>
    <row r="29" spans="1:23" ht="33" hidden="1" customHeight="1" x14ac:dyDescent="0.2"/>
    <row r="30" spans="1:23" ht="33" hidden="1" customHeight="1" x14ac:dyDescent="0.2"/>
    <row r="31" spans="1:23" ht="33" hidden="1" customHeight="1" x14ac:dyDescent="0.2"/>
    <row r="32" spans="1:23" ht="33" hidden="1" customHeight="1" x14ac:dyDescent="0.2"/>
    <row r="33" ht="33" hidden="1" customHeight="1" x14ac:dyDescent="0.2"/>
    <row r="34" ht="33" hidden="1" customHeight="1" x14ac:dyDescent="0.2"/>
    <row r="35" ht="33" hidden="1" customHeight="1" x14ac:dyDescent="0.2"/>
    <row r="36" ht="33" hidden="1" customHeight="1" x14ac:dyDescent="0.2"/>
    <row r="37" ht="33" hidden="1" customHeight="1" x14ac:dyDescent="0.2"/>
    <row r="38" ht="33" hidden="1" customHeight="1" x14ac:dyDescent="0.2"/>
    <row r="39" ht="33" hidden="1" customHeight="1" x14ac:dyDescent="0.2"/>
    <row r="40" ht="33" hidden="1" customHeight="1" x14ac:dyDescent="0.2"/>
    <row r="41" ht="33" hidden="1" customHeight="1" x14ac:dyDescent="0.2"/>
    <row r="42" ht="33" hidden="1" customHeight="1" x14ac:dyDescent="0.2"/>
    <row r="43" ht="33" hidden="1" customHeight="1" x14ac:dyDescent="0.2"/>
    <row r="44" ht="33" hidden="1" customHeight="1" x14ac:dyDescent="0.2"/>
    <row r="45" ht="33" hidden="1" customHeight="1" x14ac:dyDescent="0.2"/>
    <row r="46" ht="33" hidden="1" customHeight="1" x14ac:dyDescent="0.2"/>
    <row r="47" ht="33" hidden="1" customHeight="1" x14ac:dyDescent="0.2"/>
    <row r="48" ht="33" hidden="1" customHeight="1" x14ac:dyDescent="0.2"/>
    <row r="49" ht="33" hidden="1" customHeight="1" x14ac:dyDescent="0.2"/>
    <row r="50" ht="33" hidden="1" customHeight="1" x14ac:dyDescent="0.2"/>
    <row r="51" ht="33" hidden="1" customHeight="1" x14ac:dyDescent="0.2"/>
    <row r="52" ht="33" hidden="1" customHeight="1" x14ac:dyDescent="0.2"/>
    <row r="53" ht="33" hidden="1" customHeight="1" x14ac:dyDescent="0.2"/>
    <row r="54" ht="33" hidden="1" customHeight="1" x14ac:dyDescent="0.2"/>
  </sheetData>
  <sheetProtection algorithmName="SHA-512" hashValue="BfKWcvPCuX1MZQMixlaFVr6a/bwHebkZQHdgAU4yR+SRPNHRxf+eSqfJwGJgnjxVq8duy6fYX7/3dKIOc7VTpA==" saltValue="7a7TuC83zxM+r22+lydYVg==" spinCount="100000" sheet="1" objects="1" scenarios="1"/>
  <mergeCells count="52">
    <mergeCell ref="A28:I28"/>
    <mergeCell ref="J28:K28"/>
    <mergeCell ref="A26:K26"/>
    <mergeCell ref="H7:K7"/>
    <mergeCell ref="A7:G7"/>
    <mergeCell ref="A8:D8"/>
    <mergeCell ref="A22:C22"/>
    <mergeCell ref="A20:G20"/>
    <mergeCell ref="H20:K20"/>
    <mergeCell ref="A21:K21"/>
    <mergeCell ref="D22:H22"/>
    <mergeCell ref="A10:E10"/>
    <mergeCell ref="H8:K10"/>
    <mergeCell ref="H11:K11"/>
    <mergeCell ref="A25:K25"/>
    <mergeCell ref="H13:K14"/>
    <mergeCell ref="A1:K1"/>
    <mergeCell ref="A2:K2"/>
    <mergeCell ref="D5:K5"/>
    <mergeCell ref="A5:C5"/>
    <mergeCell ref="A4:C4"/>
    <mergeCell ref="F4:K4"/>
    <mergeCell ref="H3:K3"/>
    <mergeCell ref="A3:G3"/>
    <mergeCell ref="D4:E4"/>
    <mergeCell ref="L12:N12"/>
    <mergeCell ref="J24:K24"/>
    <mergeCell ref="A24:I24"/>
    <mergeCell ref="L8:N9"/>
    <mergeCell ref="L10:N11"/>
    <mergeCell ref="L21:N21"/>
    <mergeCell ref="A13:E14"/>
    <mergeCell ref="A16:G16"/>
    <mergeCell ref="H16:K16"/>
    <mergeCell ref="A17:K17"/>
    <mergeCell ref="A18:K18"/>
    <mergeCell ref="T6:W6"/>
    <mergeCell ref="A27:K27"/>
    <mergeCell ref="L2:N2"/>
    <mergeCell ref="L7:N7"/>
    <mergeCell ref="J22:K22"/>
    <mergeCell ref="D23:K23"/>
    <mergeCell ref="A23:C23"/>
    <mergeCell ref="H12:K12"/>
    <mergeCell ref="F9:G9"/>
    <mergeCell ref="F10:G10"/>
    <mergeCell ref="A9:E9"/>
    <mergeCell ref="E8:G8"/>
    <mergeCell ref="A11:D11"/>
    <mergeCell ref="E11:G11"/>
    <mergeCell ref="A12:D12"/>
    <mergeCell ref="E12:G12"/>
  </mergeCells>
  <phoneticPr fontId="6" type="noConversion"/>
  <conditionalFormatting sqref="A25:K25">
    <cfRule type="cellIs" dxfId="199" priority="32" stopIfTrue="1" operator="equal">
      <formula>"Should your company begin writing health policies in Minnesota, you are responsible for completing the Health Plan Financial and Statistical Report regardless of notification from the Minnesota Department of Health."</formula>
    </cfRule>
  </conditionalFormatting>
  <conditionalFormatting sqref="A28:I28">
    <cfRule type="cellIs" dxfId="198" priority="28" stopIfTrue="1" operator="equal">
      <formula>"Return to Instructions for Submission Requirements"</formula>
    </cfRule>
  </conditionalFormatting>
  <conditionalFormatting sqref="H8:K10">
    <cfRule type="expression" dxfId="197" priority="26" stopIfTrue="1">
      <formula>IF(H8="The sum of small employer plus individual market medical premium revenue should be less than or equal to Total Medical Premium Revenue.",TRUE,FALSE)</formula>
    </cfRule>
  </conditionalFormatting>
  <conditionalFormatting sqref="F14">
    <cfRule type="expression" dxfId="196" priority="16" stopIfTrue="1">
      <formula>IF(E12=0,TRUE,FALSE)</formula>
    </cfRule>
  </conditionalFormatting>
  <conditionalFormatting sqref="G14">
    <cfRule type="expression" dxfId="195" priority="15" stopIfTrue="1">
      <formula>IF(E12=0,TRUE,FALSE)</formula>
    </cfRule>
  </conditionalFormatting>
  <conditionalFormatting sqref="F13">
    <cfRule type="expression" dxfId="194" priority="12" stopIfTrue="1">
      <formula>IF(E11=0,TRUE,FALSE)</formula>
    </cfRule>
  </conditionalFormatting>
  <conditionalFormatting sqref="G13">
    <cfRule type="expression" dxfId="193" priority="13" stopIfTrue="1">
      <formula>IF(E11=0,TRUE,FALSE)</formula>
    </cfRule>
  </conditionalFormatting>
  <conditionalFormatting sqref="H13">
    <cfRule type="expression" dxfId="192" priority="14" stopIfTrue="1">
      <formula>IF(E12=0,TRUE,FALSE)</formula>
    </cfRule>
  </conditionalFormatting>
  <conditionalFormatting sqref="J28:K28">
    <cfRule type="expression" dxfId="191" priority="8">
      <formula>IF(J28="next section",TRUE,FALSE)</formula>
    </cfRule>
  </conditionalFormatting>
  <conditionalFormatting sqref="L8:N9">
    <cfRule type="expression" dxfId="190" priority="4">
      <formula>IF(L8="If Small Employer Premium Revenue is reported then Commercial Small Employer enrollment should be reported.",TRUE,FALSE)</formula>
    </cfRule>
  </conditionalFormatting>
  <conditionalFormatting sqref="L10:N11">
    <cfRule type="expression" dxfId="189" priority="3">
      <formula>IF(L10="If Individual Market Premium Revenue is reported then Commercial Individual Market Enrollment should be reported.",TRUE,FALSE)</formula>
    </cfRule>
  </conditionalFormatting>
  <hyperlinks>
    <hyperlink ref="A4" location="CDI_ID_list" display="CDI ID" xr:uid="{00000000-0004-0000-0300-000000000000}"/>
    <hyperlink ref="A12" location="Definitions!B11" display="Total Health Care Premium Revenue " xr:uid="{00000000-0004-0000-0300-000001000000}"/>
    <hyperlink ref="A4:C4" location="Health_Plan_ID" display="Health Plan ID" xr:uid="{00000000-0004-0000-0300-000002000000}"/>
    <hyperlink ref="J24:K24" location="'Audit Check'!A1" display="'Audit Check'!A1" xr:uid="{00000000-0004-0000-0300-000003000000}"/>
    <hyperlink ref="L2:N2" location="explain_1" display="Please document any explainations in Section 10" xr:uid="{00000000-0004-0000-0300-000004000000}"/>
    <hyperlink ref="L7:N7" location="explain_2" display="Please document any explainations in Section 10" xr:uid="{00000000-0004-0000-0300-000005000000}"/>
    <hyperlink ref="A28:I28" location="Instructions!A68" display="Instructions!A68" xr:uid="{00000000-0004-0000-0300-000009000000}"/>
    <hyperlink ref="A17:K17" r:id="rId1" display="All Demographic and Contact updates should be made directly in the Health Economics Program (HEP) Data Portal before uploading your completed HPFSR." xr:uid="{E466BE25-3C30-462E-8516-820543841E3A}"/>
    <hyperlink ref="A18:K18" r:id="rId2" display="https://www.health.state.mn.us/data/economics/hccis/reporting/healthplan/index.html" xr:uid="{F4532491-F276-49A1-83DE-0CE432571826}"/>
    <hyperlink ref="J28:K28" location="section_4" display="section_4" xr:uid="{4EC37198-8658-48AE-8842-7C62691FEC35}"/>
    <hyperlink ref="L12:N12" location="Certification_Statement" display="Certification Statement" xr:uid="{BC04CBD0-9697-4422-A3BC-12A79CFEACF6}"/>
    <hyperlink ref="L21:N21" location="explain_2" display="Please document any explainations in Section 10" xr:uid="{722F276D-9CFB-4651-93EB-2C38B234C198}"/>
  </hyperlinks>
  <printOptions horizontalCentered="1"/>
  <pageMargins left="0.75" right="0.75" top="0.62" bottom="0.97" header="0.5" footer="0.35"/>
  <pageSetup scale="92" fitToHeight="6" orientation="portrait" r:id="rId3"/>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legacyDrawing r:id="rId4"/>
  <extLst>
    <ext xmlns:x14="http://schemas.microsoft.com/office/spreadsheetml/2009/9/main" uri="{78C0D931-6437-407d-A8EE-F0AAD7539E65}">
      <x14:conditionalFormattings>
        <x14:conditionalFormatting xmlns:xm="http://schemas.microsoft.com/office/excel/2006/main">
          <x14:cfRule type="expression" priority="2" id="{4CAC3197-263E-4840-9BEF-9B9E5A94EA21}">
            <xm:f>IF(AND(ISBLANK(F9),Enrollment!C13&gt;0),TRUE,FALSE)</xm:f>
            <x14:dxf>
              <fill>
                <patternFill>
                  <bgColor rgb="FFFFFF00"/>
                </patternFill>
              </fill>
            </x14:dxf>
          </x14:cfRule>
          <xm:sqref>F9:G10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CCFFCC"/>
    <pageSetUpPr fitToPage="1"/>
  </sheetPr>
  <dimension ref="A1:Z54"/>
  <sheetViews>
    <sheetView showGridLines="0" zoomScaleNormal="100" workbookViewId="0">
      <selection sqref="A1:O1"/>
    </sheetView>
  </sheetViews>
  <sheetFormatPr defaultColWidth="0" defaultRowHeight="12.75" zeroHeight="1" x14ac:dyDescent="0.2"/>
  <cols>
    <col min="1" max="1" width="29.28515625" style="252" customWidth="1"/>
    <col min="2" max="2" width="6.7109375" style="119" hidden="1" customWidth="1"/>
    <col min="3" max="3" width="17.140625" style="119" customWidth="1"/>
    <col min="4" max="4" width="6.7109375" style="253" hidden="1" customWidth="1"/>
    <col min="5" max="5" width="17.140625" style="254" customWidth="1"/>
    <col min="6" max="6" width="6.7109375" style="253" hidden="1" customWidth="1"/>
    <col min="7" max="7" width="17.140625" style="255" customWidth="1"/>
    <col min="8" max="8" width="7" style="253" hidden="1" customWidth="1"/>
    <col min="9" max="9" width="17.140625" style="119" customWidth="1"/>
    <col min="10" max="10" width="6.7109375" style="256" hidden="1" customWidth="1"/>
    <col min="11" max="11" width="17.140625" style="257" customWidth="1"/>
    <col min="12" max="12" width="6.7109375" style="256" hidden="1" customWidth="1"/>
    <col min="13" max="13" width="17.140625" style="257" customWidth="1"/>
    <col min="14" max="14" width="6.7109375" style="256" hidden="1" customWidth="1"/>
    <col min="15" max="15" width="17.140625" style="257" customWidth="1"/>
    <col min="16" max="16" width="24.5703125" style="101" customWidth="1"/>
    <col min="17" max="17" width="4.42578125" style="101" hidden="1" customWidth="1"/>
    <col min="18" max="18" width="9.7109375" style="101" hidden="1" customWidth="1"/>
    <col min="19" max="19" width="3.5703125" style="101" hidden="1" customWidth="1"/>
    <col min="20" max="24" width="9.7109375" style="101" hidden="1" customWidth="1"/>
    <col min="25" max="25" width="17.140625" style="101" hidden="1" customWidth="1"/>
    <col min="26" max="26" width="0" style="101" hidden="1" customWidth="1"/>
    <col min="27" max="16384" width="9.7109375" style="101" hidden="1"/>
  </cols>
  <sheetData>
    <row r="1" spans="1:26" ht="18" customHeight="1" thickBot="1" x14ac:dyDescent="0.25">
      <c r="A1" s="886" t="e">
        <f>CONCATENATE("Report for Health Plan ID"," ", 'Company Information'!D4, "  ", 'Company Information'!D5)</f>
        <v>#N/A</v>
      </c>
      <c r="B1" s="886"/>
      <c r="C1" s="886"/>
      <c r="D1" s="886"/>
      <c r="E1" s="886"/>
      <c r="F1" s="886"/>
      <c r="G1" s="886"/>
      <c r="H1" s="886"/>
      <c r="I1" s="886"/>
      <c r="J1" s="886"/>
      <c r="K1" s="886"/>
      <c r="L1" s="886"/>
      <c r="M1" s="886"/>
      <c r="N1" s="886"/>
      <c r="O1" s="886"/>
      <c r="P1" s="602" t="s">
        <v>508</v>
      </c>
      <c r="R1" s="102"/>
      <c r="S1" s="102"/>
      <c r="T1" s="102"/>
      <c r="U1" s="102"/>
      <c r="V1" s="102"/>
      <c r="W1" s="102"/>
    </row>
    <row r="2" spans="1:26" ht="25.5" customHeight="1" x14ac:dyDescent="0.2">
      <c r="A2" s="898" t="s">
        <v>154</v>
      </c>
      <c r="B2" s="899"/>
      <c r="C2" s="899"/>
      <c r="D2" s="899"/>
      <c r="E2" s="899"/>
      <c r="F2" s="899"/>
      <c r="G2" s="899"/>
      <c r="H2" s="900"/>
      <c r="I2" s="900"/>
      <c r="J2" s="103"/>
      <c r="K2" s="104" t="s">
        <v>279</v>
      </c>
      <c r="L2" s="105"/>
      <c r="M2" s="887" t="str">
        <f>CONCATENATE("Calendar Year ",'Company Information'!$N$1)</f>
        <v>Calendar Year 2024</v>
      </c>
      <c r="N2" s="888"/>
      <c r="O2" s="889"/>
      <c r="P2" s="602" t="s">
        <v>508</v>
      </c>
      <c r="R2" s="102"/>
      <c r="S2" s="102"/>
      <c r="T2" s="102"/>
      <c r="U2" s="102"/>
      <c r="V2" s="102"/>
      <c r="W2" s="102"/>
      <c r="X2" s="27"/>
      <c r="Y2" s="27"/>
      <c r="Z2" s="27"/>
    </row>
    <row r="3" spans="1:26" ht="27" customHeight="1" x14ac:dyDescent="0.2">
      <c r="A3" s="917" t="s">
        <v>428</v>
      </c>
      <c r="B3" s="918"/>
      <c r="C3" s="918"/>
      <c r="D3" s="918"/>
      <c r="E3" s="918"/>
      <c r="F3" s="918"/>
      <c r="G3" s="918"/>
      <c r="H3" s="918"/>
      <c r="I3" s="918"/>
      <c r="J3" s="918"/>
      <c r="K3" s="918"/>
      <c r="L3" s="106"/>
      <c r="M3" s="919" t="s">
        <v>404</v>
      </c>
      <c r="N3" s="919"/>
      <c r="O3" s="920"/>
      <c r="P3" s="602" t="s">
        <v>508</v>
      </c>
      <c r="R3" s="102"/>
      <c r="S3" s="102"/>
      <c r="T3" s="102"/>
      <c r="U3" s="102"/>
      <c r="V3" s="102"/>
      <c r="W3" s="102"/>
    </row>
    <row r="4" spans="1:26" ht="22.5" customHeight="1" x14ac:dyDescent="0.2">
      <c r="A4" s="890" t="str">
        <f>IF(OR(C19=12,E19=12,G19=12,I19=12,K19=12,M19=12,O19=12),"It is uncommon for the average MM/CL to be exactly 12. Please review enrollment Definitions","For more information or 
clarification see Definitions")</f>
        <v>For more information or 
clarification see Definitions</v>
      </c>
      <c r="B4" s="107"/>
      <c r="C4" s="901" t="s">
        <v>429</v>
      </c>
      <c r="D4" s="902"/>
      <c r="E4" s="903"/>
      <c r="F4" s="108"/>
      <c r="G4" s="109" t="s">
        <v>70</v>
      </c>
      <c r="H4" s="110"/>
      <c r="I4" s="111" t="s">
        <v>71</v>
      </c>
      <c r="J4" s="112"/>
      <c r="K4" s="892" t="str">
        <f>IF(AND(ISBLANK(G5),ISBLANK(I5)),"Please answer Yes or No",IF(COUNTA(G5,I5)&lt;&gt;1,"Please VERIFY response.",""))</f>
        <v>Please answer Yes or No</v>
      </c>
      <c r="L4" s="893"/>
      <c r="M4" s="893"/>
      <c r="N4" s="893"/>
      <c r="O4" s="894"/>
      <c r="P4" s="602" t="s">
        <v>508</v>
      </c>
      <c r="R4" s="102"/>
      <c r="S4" s="102"/>
      <c r="T4" s="102"/>
      <c r="U4" s="102"/>
      <c r="V4" s="102"/>
      <c r="W4" s="102"/>
    </row>
    <row r="5" spans="1:26" s="119" customFormat="1" ht="25.5" customHeight="1" x14ac:dyDescent="0.2">
      <c r="A5" s="891"/>
      <c r="B5" s="113"/>
      <c r="C5" s="904"/>
      <c r="D5" s="905"/>
      <c r="E5" s="906"/>
      <c r="F5" s="114"/>
      <c r="G5" s="115"/>
      <c r="H5" s="116">
        <v>1000</v>
      </c>
      <c r="I5" s="115"/>
      <c r="J5" s="117">
        <v>501</v>
      </c>
      <c r="K5" s="911" t="str">
        <f>IF(COUNTA(I5)&lt;&gt;1,"",IF(NOT(ISBLANK(I5)),"Enter multiple used for 
calculating medical lives:",""))</f>
        <v/>
      </c>
      <c r="L5" s="912"/>
      <c r="M5" s="912"/>
      <c r="N5" s="912"/>
      <c r="O5" s="118"/>
      <c r="P5" s="602" t="s">
        <v>508</v>
      </c>
      <c r="R5" s="102"/>
      <c r="S5" s="102"/>
      <c r="T5" s="102"/>
      <c r="U5" s="102"/>
      <c r="V5" s="102"/>
      <c r="W5" s="102"/>
    </row>
    <row r="6" spans="1:26" s="127" customFormat="1" ht="7.5" customHeight="1" x14ac:dyDescent="0.2">
      <c r="A6" s="603" t="s">
        <v>508</v>
      </c>
      <c r="B6" s="120"/>
      <c r="C6" s="121" t="str">
        <f>IF(AND((C8=0),ISBLANK(C12),ISBLANK(C17)),"",IF( AND(NOT(ISBLANK(C8)),NOT(ISBLANK(C12)),NOT(ISBLANK(C17))), IF(OR( AND(C8=0,C12=0,C17=0),AND(C8&gt;0,C12&gt;0,C17&gt;0)),"",1), 1))</f>
        <v/>
      </c>
      <c r="D6" s="122"/>
      <c r="E6" s="121" t="str">
        <f>IF(AND((E8=0),ISBLANK(E12),ISBLANK(E17)),"",IF( AND(NOT(ISBLANK(E8)),NOT(ISBLANK(E12)),NOT(ISBLANK(E17))), IF(OR( AND(E8=0,E12=0,E17=0),AND(E8&gt;0,E12&gt;0,E17&gt;0)),"",1), 1))</f>
        <v/>
      </c>
      <c r="F6" s="123"/>
      <c r="G6" s="121" t="str">
        <f>IF(AND((G8=0),ISBLANK(G12),ISBLANK(G17)),"",IF( AND(NOT(ISBLANK(G8)),NOT(ISBLANK(G12)),NOT(ISBLANK(G17))), IF(OR( AND(G8=0,G12=0,G17=0),AND(G8&gt;0,G12&gt;0,G17&gt;0)),"",1), 1))</f>
        <v/>
      </c>
      <c r="H6" s="123"/>
      <c r="I6" s="121" t="str">
        <f>IF(AND((I8=0),ISBLANK(I12),ISBLANK(I17)),"",IF( AND(NOT(ISBLANK(I8)),NOT(ISBLANK(I12)),NOT(ISBLANK(I17))), IF(OR( AND(I8=0,I12=0,I17=0),AND(I8&gt;0,I12&gt;0,I17&gt;0)),"",1), 1))</f>
        <v/>
      </c>
      <c r="J6" s="124"/>
      <c r="K6" s="121" t="str">
        <f>IF(AND((K8=0),ISBLANK(K12),ISBLANK(K17)),"",IF( AND(NOT(ISBLANK(K8)),NOT(ISBLANK(K12)),NOT(ISBLANK(K17))), IF(OR( AND(K8=0,K12=0,K17=0),AND(K8&gt;0,K12&gt;0,K17&gt;0)),"",1), 1))</f>
        <v/>
      </c>
      <c r="L6" s="124"/>
      <c r="M6" s="121" t="str">
        <f>IF(AND((M8=0),ISBLANK(M12),ISBLANK(M17)),"",IF( AND(NOT(ISBLANK(M8)),NOT(ISBLANK(M12)),NOT(ISBLANK(M17))), IF(OR( AND(M8=0,M12=0,M17=0),AND(M8&gt;0,M12&gt;0,M17&gt;0)),"",1), 1))</f>
        <v/>
      </c>
      <c r="N6" s="125"/>
      <c r="O6" s="126" t="str">
        <f>IF(AND((O8=0),ISBLANK(O12),ISBLANK(O17)),"",IF( AND(NOT(ISBLANK(O8)),NOT(ISBLANK(O12)),NOT(ISBLANK(O17))), IF(OR( AND(O8=0,O12=0,O17=0),AND(O8&gt;0,O12&gt;0,O17&gt;0)),"",1), 1))</f>
        <v/>
      </c>
      <c r="P6" s="602" t="s">
        <v>508</v>
      </c>
      <c r="R6" s="102"/>
      <c r="S6" s="102"/>
      <c r="T6" s="102"/>
      <c r="U6" s="102"/>
      <c r="V6" s="102"/>
      <c r="W6" s="102"/>
    </row>
    <row r="7" spans="1:26" ht="27" customHeight="1" x14ac:dyDescent="0.2">
      <c r="A7" s="128" t="str">
        <f>IF(SUM(C6:O6)&gt;0,"Please complete all THREE parts of Section 4","")</f>
        <v/>
      </c>
      <c r="B7" s="129"/>
      <c r="C7" s="130" t="s">
        <v>54</v>
      </c>
      <c r="D7" s="131"/>
      <c r="E7" s="132" t="s">
        <v>55</v>
      </c>
      <c r="F7" s="131"/>
      <c r="G7" s="133" t="s">
        <v>56</v>
      </c>
      <c r="H7" s="131"/>
      <c r="I7" s="133" t="s">
        <v>72</v>
      </c>
      <c r="J7" s="134"/>
      <c r="K7" s="135" t="s">
        <v>62</v>
      </c>
      <c r="L7" s="134"/>
      <c r="M7" s="136" t="s">
        <v>63</v>
      </c>
      <c r="N7" s="134"/>
      <c r="O7" s="137" t="s">
        <v>233</v>
      </c>
      <c r="P7" s="602" t="s">
        <v>508</v>
      </c>
      <c r="R7" s="102"/>
      <c r="S7" s="102"/>
      <c r="T7" s="102"/>
      <c r="U7" s="102"/>
      <c r="V7" s="102"/>
      <c r="W7" s="102"/>
    </row>
    <row r="8" spans="1:26" ht="25.5" customHeight="1" x14ac:dyDescent="0.2">
      <c r="A8" s="138" t="s">
        <v>266</v>
      </c>
      <c r="B8" s="139">
        <v>502</v>
      </c>
      <c r="C8" s="140">
        <f>SUM(C9,C10)</f>
        <v>0</v>
      </c>
      <c r="D8" s="117">
        <v>1016</v>
      </c>
      <c r="E8" s="140">
        <f>SUM(E9,E10)</f>
        <v>0</v>
      </c>
      <c r="F8" s="117">
        <v>1029</v>
      </c>
      <c r="G8" s="140">
        <f>SUM(G9,G10)</f>
        <v>0</v>
      </c>
      <c r="H8" s="117">
        <v>1052</v>
      </c>
      <c r="I8" s="141">
        <f>SUM(I9,I10)</f>
        <v>0</v>
      </c>
      <c r="J8" s="117">
        <v>1039</v>
      </c>
      <c r="K8" s="140">
        <f>SUM(K9,K10)</f>
        <v>0</v>
      </c>
      <c r="L8" s="117">
        <v>1046</v>
      </c>
      <c r="M8" s="140">
        <f>SUM(M9,M10)</f>
        <v>0</v>
      </c>
      <c r="N8" s="117">
        <v>1350</v>
      </c>
      <c r="O8" s="142">
        <f>SUM(O9,O10)</f>
        <v>0</v>
      </c>
      <c r="P8" s="602" t="s">
        <v>508</v>
      </c>
      <c r="R8" s="143">
        <f>SUM(C8+E8+G8+I8+K8+M8+O8)</f>
        <v>0</v>
      </c>
      <c r="S8" s="102"/>
      <c r="T8" s="102"/>
      <c r="U8" s="144"/>
      <c r="V8" s="144"/>
      <c r="W8" s="102"/>
    </row>
    <row r="9" spans="1:26" ht="25.5" customHeight="1" x14ac:dyDescent="0.2">
      <c r="A9" s="145" t="s">
        <v>356</v>
      </c>
      <c r="B9" s="146">
        <v>503</v>
      </c>
      <c r="C9" s="147"/>
      <c r="D9" s="148">
        <v>1017</v>
      </c>
      <c r="E9" s="149"/>
      <c r="F9" s="148">
        <v>1030</v>
      </c>
      <c r="G9" s="150"/>
      <c r="H9" s="148">
        <v>1053</v>
      </c>
      <c r="I9" s="149"/>
      <c r="J9" s="148">
        <v>1040</v>
      </c>
      <c r="K9" s="149"/>
      <c r="L9" s="148">
        <v>1047</v>
      </c>
      <c r="M9" s="147"/>
      <c r="N9" s="148">
        <v>1351</v>
      </c>
      <c r="O9" s="151"/>
      <c r="P9" s="602" t="s">
        <v>508</v>
      </c>
      <c r="R9" s="102"/>
      <c r="S9" s="102"/>
      <c r="T9" s="102"/>
      <c r="U9" s="144"/>
      <c r="V9" s="144"/>
      <c r="W9" s="102"/>
    </row>
    <row r="10" spans="1:26" ht="25.5" customHeight="1" x14ac:dyDescent="0.2">
      <c r="A10" s="152" t="s">
        <v>357</v>
      </c>
      <c r="B10" s="153">
        <v>504</v>
      </c>
      <c r="C10" s="154"/>
      <c r="D10" s="148">
        <v>1018</v>
      </c>
      <c r="E10" s="149"/>
      <c r="F10" s="148">
        <v>1031</v>
      </c>
      <c r="G10" s="150"/>
      <c r="H10" s="148">
        <v>1054</v>
      </c>
      <c r="I10" s="149"/>
      <c r="J10" s="148">
        <v>1041</v>
      </c>
      <c r="K10" s="149"/>
      <c r="L10" s="148">
        <v>1048</v>
      </c>
      <c r="M10" s="147"/>
      <c r="N10" s="148">
        <v>1352</v>
      </c>
      <c r="O10" s="151"/>
      <c r="P10" s="602" t="s">
        <v>508</v>
      </c>
      <c r="R10" s="102"/>
      <c r="S10" s="102"/>
      <c r="T10" s="102"/>
      <c r="U10" s="144"/>
      <c r="V10" s="144"/>
      <c r="W10" s="102"/>
    </row>
    <row r="11" spans="1:26" s="119" customFormat="1" ht="7.5" customHeight="1" x14ac:dyDescent="0.2">
      <c r="A11" s="604" t="s">
        <v>508</v>
      </c>
      <c r="B11" s="155"/>
      <c r="C11" s="156" t="str">
        <f>IF(AND(OR(C10=0,ISBLANK(C10)),(C12=C8)),"",IF(AND(C10&gt;0,C12&gt;=2*C10+C9),"",1))</f>
        <v/>
      </c>
      <c r="D11" s="157"/>
      <c r="E11" s="157" t="str">
        <f>IF(AND(OR(E10=0,ISBLANK(E10)),(E12=E8)),"",IF(AND(E10&gt;0,E12&gt;=2*E10+E9),"",1))</f>
        <v/>
      </c>
      <c r="F11" s="157"/>
      <c r="G11" s="156" t="str">
        <f>IF(AND(OR(G10=0,ISBLANK(G10)),(G12=G8)),"",IF(AND(G10&gt;0,G12&gt;=2*G10+G9),"",1))</f>
        <v/>
      </c>
      <c r="H11" s="157"/>
      <c r="I11" s="156" t="str">
        <f>IF(AND(OR(I10=0,ISBLANK(I10)),(I12=I8)),"",IF(AND(I10&gt;0,I12&gt;=2*I10+I9),"",1))</f>
        <v/>
      </c>
      <c r="J11" s="157"/>
      <c r="K11" s="156" t="str">
        <f>IF(AND(OR(K10=0,ISBLANK(K10)),(K12=K8)),"",IF(AND(K10&gt;0,K12&gt;=2*K10+K9),"",1))</f>
        <v/>
      </c>
      <c r="L11" s="157"/>
      <c r="M11" s="156" t="str">
        <f>IF(AND(OR(M10=0,ISBLANK(M10)),(M12=M8)),"",IF(AND(M10&gt;0,M12&gt;=2*M10+M9),"",1))</f>
        <v/>
      </c>
      <c r="N11" s="157"/>
      <c r="O11" s="550" t="str">
        <f>IF(AND(OR(O10=0,ISBLANK(O10)),(O12=O8)),"",IF(AND(O10&gt;0,O12&gt;=2*O10+O9),"",1))</f>
        <v/>
      </c>
      <c r="P11" s="602" t="s">
        <v>508</v>
      </c>
      <c r="R11" s="102"/>
      <c r="S11" s="102"/>
      <c r="T11" s="102"/>
      <c r="U11" s="144"/>
      <c r="V11" s="144"/>
      <c r="W11" s="102"/>
    </row>
    <row r="12" spans="1:26" ht="25.5" customHeight="1" x14ac:dyDescent="0.2">
      <c r="A12" s="158" t="s">
        <v>141</v>
      </c>
      <c r="B12" s="159">
        <v>505</v>
      </c>
      <c r="C12" s="147"/>
      <c r="D12" s="160">
        <v>1019</v>
      </c>
      <c r="E12" s="147"/>
      <c r="F12" s="160">
        <v>1032</v>
      </c>
      <c r="G12" s="147"/>
      <c r="H12" s="160">
        <v>1055</v>
      </c>
      <c r="I12" s="147"/>
      <c r="J12" s="160">
        <v>1042</v>
      </c>
      <c r="K12" s="147"/>
      <c r="L12" s="160">
        <v>1049</v>
      </c>
      <c r="M12" s="147"/>
      <c r="N12" s="160">
        <v>1353</v>
      </c>
      <c r="O12" s="151"/>
      <c r="P12" s="602" t="s">
        <v>508</v>
      </c>
      <c r="R12" s="143">
        <f>SUM(C12+E12+G12+I12+K12+M12+O12)</f>
        <v>0</v>
      </c>
      <c r="S12" s="102"/>
      <c r="T12" s="102"/>
      <c r="U12" s="144"/>
      <c r="V12" s="144"/>
      <c r="W12" s="102"/>
    </row>
    <row r="13" spans="1:26" ht="25.5" customHeight="1" x14ac:dyDescent="0.2">
      <c r="A13" s="161" t="s">
        <v>86</v>
      </c>
      <c r="B13" s="146">
        <v>506</v>
      </c>
      <c r="C13" s="162"/>
      <c r="D13" s="108"/>
      <c r="E13" s="907" t="str">
        <f>IF(C12&lt;(C13+C14),"Total covered lives must be greater than or equal to the sum of Small Employer and Individual Market covered lives.","")</f>
        <v/>
      </c>
      <c r="F13" s="908"/>
      <c r="G13" s="908"/>
      <c r="H13" s="908"/>
      <c r="I13" s="908"/>
      <c r="J13" s="908"/>
      <c r="K13" s="908"/>
      <c r="L13" s="163"/>
      <c r="M13" s="938" t="str">
        <f>IF(SUM(C11:O11)&gt;0,"Review Enrollment Definitions: A 'Subscriber' is a policy holder, the dependents of a subscriber are counted in Covered Lives","")</f>
        <v/>
      </c>
      <c r="N13" s="938"/>
      <c r="O13" s="939"/>
      <c r="P13" s="602" t="s">
        <v>508</v>
      </c>
      <c r="R13" s="102"/>
      <c r="S13" s="102"/>
      <c r="T13" s="102"/>
      <c r="U13" s="144"/>
      <c r="V13" s="144"/>
      <c r="W13" s="102"/>
      <c r="Y13" s="895" t="s">
        <v>358</v>
      </c>
    </row>
    <row r="14" spans="1:26" ht="25.5" customHeight="1" x14ac:dyDescent="0.2">
      <c r="A14" s="161" t="s">
        <v>87</v>
      </c>
      <c r="B14" s="146">
        <v>1007</v>
      </c>
      <c r="C14" s="147"/>
      <c r="D14" s="108"/>
      <c r="E14" s="896" t="str">
        <f>IF(OR(C18="Verify",E18="Verify",G18="Verify",I18="Verify",K18="Verify",M18="Verify",O18="Verify"),"Verify and/or Document; The value for average Member Month per Covered Life is outside data parameters. Please verify data and document explanations if correct.","")</f>
        <v/>
      </c>
      <c r="F14" s="897"/>
      <c r="G14" s="897"/>
      <c r="H14" s="897"/>
      <c r="I14" s="897"/>
      <c r="J14" s="897"/>
      <c r="K14" s="897"/>
      <c r="L14" s="164"/>
      <c r="M14" s="940"/>
      <c r="N14" s="940"/>
      <c r="O14" s="941"/>
      <c r="P14" s="602" t="s">
        <v>508</v>
      </c>
      <c r="R14" s="102"/>
      <c r="S14" s="102"/>
      <c r="T14" s="102"/>
      <c r="U14" s="144"/>
      <c r="V14" s="144"/>
      <c r="W14" s="102"/>
      <c r="Y14" s="895"/>
    </row>
    <row r="15" spans="1:26" s="119" customFormat="1" ht="25.5" customHeight="1" x14ac:dyDescent="0.2">
      <c r="A15" s="165" t="s">
        <v>281</v>
      </c>
      <c r="B15" s="166"/>
      <c r="C15" s="580" t="str">
        <f>IF(AND(SUM(C13,C14)=0,'Company Information'!T11&gt;0),"Report Sm Empl or Ind Mkt Enrollment",IF(AND(SUM(C13,C14)&gt;0,'Company Information'!T11=0),"Report Sm Empl or Ind Mkt Revenue",""))</f>
        <v/>
      </c>
      <c r="D15" s="167"/>
      <c r="E15" s="909" t="str">
        <f>IF(OR(C12&lt;C8,E12&lt;E8,G12&lt;G8,I12&lt;I8,K12&lt;K8,M12&lt;M8,O12&lt;O8),"Total Covered Lives must be greater than or equal to Total Subscribers. See Definitions.","")</f>
        <v/>
      </c>
      <c r="F15" s="909"/>
      <c r="G15" s="909"/>
      <c r="H15" s="909"/>
      <c r="I15" s="910"/>
      <c r="J15" s="168">
        <v>1043</v>
      </c>
      <c r="K15" s="147"/>
      <c r="L15" s="169">
        <v>1050</v>
      </c>
      <c r="M15" s="147"/>
      <c r="N15" s="170"/>
      <c r="O15" s="605" t="s">
        <v>508</v>
      </c>
      <c r="P15" s="560" t="str">
        <f>IF(AND(K12&gt;0,ISBLANK(K15)),"Please enter the number of Med Adv CL with Rx Benefits",IF(AND(M12&gt;0,ISBLANK(M15)),"Please enter the number of Med Supp CL with Rx Benefits",""))</f>
        <v/>
      </c>
      <c r="R15" s="102"/>
      <c r="S15" s="102"/>
      <c r="T15" s="102"/>
      <c r="U15" s="144"/>
      <c r="V15" s="144"/>
      <c r="W15" s="102"/>
      <c r="Y15" s="171"/>
    </row>
    <row r="16" spans="1:26" s="119" customFormat="1" ht="7.5" customHeight="1" x14ac:dyDescent="0.2">
      <c r="A16" s="604" t="s">
        <v>508</v>
      </c>
      <c r="B16" s="172"/>
      <c r="C16" s="936">
        <v>0</v>
      </c>
      <c r="D16" s="936"/>
      <c r="E16" s="936"/>
      <c r="F16" s="936"/>
      <c r="G16" s="936"/>
      <c r="H16" s="936"/>
      <c r="I16" s="936"/>
      <c r="J16" s="936"/>
      <c r="K16" s="936"/>
      <c r="L16" s="936"/>
      <c r="M16" s="936"/>
      <c r="N16" s="936"/>
      <c r="O16" s="937"/>
      <c r="P16" s="602" t="s">
        <v>508</v>
      </c>
      <c r="R16" s="102"/>
      <c r="S16" s="102"/>
      <c r="T16" s="102"/>
      <c r="U16" s="102"/>
      <c r="V16" s="102"/>
      <c r="W16" s="102"/>
    </row>
    <row r="17" spans="1:26" ht="22.5" customHeight="1" x14ac:dyDescent="0.2">
      <c r="A17" s="173" t="s">
        <v>68</v>
      </c>
      <c r="B17" s="174">
        <v>1008</v>
      </c>
      <c r="C17" s="154"/>
      <c r="D17" s="175">
        <v>520</v>
      </c>
      <c r="E17" s="176"/>
      <c r="F17" s="177">
        <v>1033</v>
      </c>
      <c r="G17" s="149"/>
      <c r="H17" s="177">
        <v>1056</v>
      </c>
      <c r="I17" s="149"/>
      <c r="J17" s="177">
        <v>1044</v>
      </c>
      <c r="K17" s="149"/>
      <c r="L17" s="177">
        <v>1051</v>
      </c>
      <c r="M17" s="149"/>
      <c r="N17" s="177">
        <v>1354</v>
      </c>
      <c r="O17" s="151"/>
      <c r="P17" s="602" t="s">
        <v>508</v>
      </c>
      <c r="R17" s="143">
        <f>SUM(C17+E17+G17+I17+K17+M17+O17)</f>
        <v>0</v>
      </c>
      <c r="S17" s="102"/>
      <c r="T17" s="102"/>
      <c r="U17" s="102"/>
      <c r="V17" s="102"/>
      <c r="W17" s="102"/>
    </row>
    <row r="18" spans="1:26" s="119" customFormat="1" ht="18" customHeight="1" thickBot="1" x14ac:dyDescent="0.25">
      <c r="A18" s="178" t="str">
        <f>IF(OR(C18="Verify",E18="Verify",G18="Verify",I18="Verify",K18="Verify",M18="Verify",O18="Verify"),"If Correct, explain in Section 12.","")</f>
        <v/>
      </c>
      <c r="B18" s="146"/>
      <c r="C18" s="179" t="str">
        <f>IF(OR(ISBLANK(C12),C12=0),"",IF(OR((ROUND((C17/C12),1))&gt;15,(ROUND((C17/C12),1))&lt;5),"Verify",""))</f>
        <v/>
      </c>
      <c r="D18" s="180"/>
      <c r="E18" s="179" t="str">
        <f>IF(OR(ISBLANK(E12),E12=0),"",IF(OR((ROUND((E17/E12),1))&gt;14,(ROUND((E17/E12),1))&lt;10),"Verify",""))</f>
        <v/>
      </c>
      <c r="F18" s="180"/>
      <c r="G18" s="179" t="str">
        <f>IF(OR(ISBLANK(G12),G12=0),"",IF(OR((ROUND((G17/G12),1))&gt;13,(ROUND((G17/G12),1))&lt;4),"Verify",""))</f>
        <v/>
      </c>
      <c r="H18" s="180"/>
      <c r="I18" s="179" t="str">
        <f>IF(OR(ISBLANK(I12),I12=0),"",IF(OR((ROUND((I17/I12),1))&gt;13,(ROUND((I17/I12),1))&lt;10),"Verify",""))</f>
        <v/>
      </c>
      <c r="J18" s="180"/>
      <c r="K18" s="179" t="str">
        <f>IF(OR(ISBLANK(K12),K12=0),"",IF(OR((ROUND((K17/K12),1))&gt;13,(ROUND((K17/K12),1))&lt;10),"Verify",""))</f>
        <v/>
      </c>
      <c r="L18" s="180"/>
      <c r="M18" s="179" t="str">
        <f>IF(OR(ISBLANK(M12),M12=0),"",IF(OR((ROUND((M17/M12),1))&gt;15,(ROUND((M17/M12),1))&lt;7),"Verify",""))</f>
        <v/>
      </c>
      <c r="N18" s="180"/>
      <c r="O18" s="181" t="str">
        <f>IF(OR(ISBLANK(O12),O12=0),"",IF(OR((ROUND((O17/O12),1))&gt;14,(ROUND((O17/O12),1))&lt;10),"Verify",""))</f>
        <v/>
      </c>
      <c r="P18" s="602" t="s">
        <v>508</v>
      </c>
      <c r="R18" s="102"/>
      <c r="S18" s="102"/>
      <c r="T18" s="102"/>
      <c r="U18" s="102"/>
      <c r="V18" s="102"/>
      <c r="W18" s="102"/>
    </row>
    <row r="19" spans="1:26" s="186" customFormat="1" ht="24.75" customHeight="1" thickBot="1" x14ac:dyDescent="0.25">
      <c r="A19" s="182" t="str">
        <f>CONCATENATE("Average Member Months
per Covered Life for ",'Company Information'!$N$1)</f>
        <v>Average Member Months
per Covered Life for 2024</v>
      </c>
      <c r="B19" s="183"/>
      <c r="C19" s="184" t="str">
        <f>IF(ISERROR(C17/C12),"NA",(ROUND((C17/C12),1)))</f>
        <v>NA</v>
      </c>
      <c r="D19" s="185"/>
      <c r="E19" s="184" t="str">
        <f>IF(ISERROR(E17/E12),"NA",(ROUND((E17/E12),1)))</f>
        <v>NA</v>
      </c>
      <c r="F19" s="185"/>
      <c r="G19" s="184" t="str">
        <f>IF(ISERROR(G17/G12),"NA",(ROUND((G17/G12),1)))</f>
        <v>NA</v>
      </c>
      <c r="H19" s="185"/>
      <c r="I19" s="184" t="str">
        <f>IF(ISERROR(I17/I12),"NA",(ROUND((I17/I12),1)))</f>
        <v>NA</v>
      </c>
      <c r="J19" s="185"/>
      <c r="K19" s="184" t="str">
        <f>IF(ISERROR(K17/K12),"NA",(ROUND((K17/K12),1)))</f>
        <v>NA</v>
      </c>
      <c r="L19" s="185"/>
      <c r="M19" s="184" t="str">
        <f>IF(ISERROR(M17/M12),"NA",(ROUND((M17/M12),1)))</f>
        <v>NA</v>
      </c>
      <c r="N19" s="185"/>
      <c r="O19" s="551" t="str">
        <f>IF(ISERROR(O17/O12),"NA",(ROUND((O17/O12),1)))</f>
        <v>NA</v>
      </c>
      <c r="P19" s="602" t="s">
        <v>508</v>
      </c>
      <c r="R19" s="187"/>
      <c r="S19" s="187"/>
      <c r="T19" s="187"/>
      <c r="U19" s="187"/>
      <c r="V19" s="187"/>
      <c r="W19" s="187"/>
    </row>
    <row r="20" spans="1:26" s="192" customFormat="1" ht="28.5" customHeight="1" thickBot="1" x14ac:dyDescent="0.25">
      <c r="A20" s="188">
        <f>SUM(C20+E20+G20+I20+K20+M20+O20)</f>
        <v>0</v>
      </c>
      <c r="B20" s="189"/>
      <c r="C20" s="190">
        <f>IF(C18="Verify",1,0)</f>
        <v>0</v>
      </c>
      <c r="D20" s="191"/>
      <c r="E20" s="190">
        <f>IF(E18="Verify",1,0)</f>
        <v>0</v>
      </c>
      <c r="F20" s="191"/>
      <c r="G20" s="190">
        <f>IF(G18="Verify",1,0)</f>
        <v>0</v>
      </c>
      <c r="H20" s="191"/>
      <c r="I20" s="190">
        <f>IF(I18="Verify",1,0)</f>
        <v>0</v>
      </c>
      <c r="J20" s="191"/>
      <c r="K20" s="190">
        <f>IF(K18="Verify",1,0)</f>
        <v>0</v>
      </c>
      <c r="L20" s="191"/>
      <c r="M20" s="190">
        <f>IF(M18="Verify",1,0)</f>
        <v>0</v>
      </c>
      <c r="N20" s="191"/>
      <c r="O20" s="190">
        <f>IF(O18="Verify",1,0)</f>
        <v>0</v>
      </c>
      <c r="R20" s="193"/>
      <c r="S20" s="193"/>
      <c r="T20" s="193"/>
      <c r="U20" s="193"/>
      <c r="V20" s="193"/>
      <c r="W20" s="193"/>
    </row>
    <row r="21" spans="1:26" s="119" customFormat="1" ht="25.5" customHeight="1" x14ac:dyDescent="0.2">
      <c r="A21" s="849" t="s">
        <v>155</v>
      </c>
      <c r="B21" s="913"/>
      <c r="C21" s="913"/>
      <c r="D21" s="913"/>
      <c r="E21" s="913"/>
      <c r="F21" s="913"/>
      <c r="G21" s="913"/>
      <c r="H21" s="913"/>
      <c r="I21" s="913"/>
      <c r="J21" s="103"/>
      <c r="K21" s="104" t="s">
        <v>279</v>
      </c>
      <c r="L21" s="105"/>
      <c r="M21" s="927" t="str">
        <f>CONCATENATE("Calendar Year ",'Company Information'!$N$1)</f>
        <v>Calendar Year 2024</v>
      </c>
      <c r="N21" s="928"/>
      <c r="O21" s="929"/>
      <c r="P21" s="606"/>
      <c r="R21" s="102"/>
      <c r="S21" s="102"/>
      <c r="T21" s="102"/>
      <c r="U21" s="102"/>
      <c r="V21" s="102"/>
      <c r="W21" s="102"/>
      <c r="X21" s="27"/>
      <c r="Y21" s="27"/>
      <c r="Z21" s="27"/>
    </row>
    <row r="22" spans="1:26" s="119" customFormat="1" ht="22.5" customHeight="1" x14ac:dyDescent="0.2">
      <c r="A22" s="890" t="str">
        <f>IF(OR(C34=12,E34=12,G34=12,I34=12),"It is uncommon for the average MM/CL to be exactly 12. Please review enrollment Definitions","For more information or 
clarification see Definitions")</f>
        <v>For more information or 
clarification see Definitions</v>
      </c>
      <c r="B22" s="194"/>
      <c r="C22" s="930" t="s">
        <v>430</v>
      </c>
      <c r="D22" s="931"/>
      <c r="E22" s="932"/>
      <c r="F22" s="195"/>
      <c r="G22" s="586" t="s">
        <v>70</v>
      </c>
      <c r="H22" s="110"/>
      <c r="I22" s="109" t="s">
        <v>71</v>
      </c>
      <c r="J22" s="196"/>
      <c r="K22" s="924" t="str">
        <f>IF(AND(ISBLANK(G23),ISBLANK(I23)),"Please answer Yes or No",IF(COUNTA(G23,I23)&lt;&gt;1,"Please VERIFY response.",""))</f>
        <v>Please answer Yes or No</v>
      </c>
      <c r="L22" s="925"/>
      <c r="M22" s="925"/>
      <c r="N22" s="925"/>
      <c r="O22" s="926"/>
      <c r="R22" s="102"/>
      <c r="S22" s="102"/>
      <c r="T22" s="102"/>
      <c r="U22" s="102"/>
      <c r="V22" s="102"/>
      <c r="W22" s="102"/>
    </row>
    <row r="23" spans="1:26" ht="22.5" customHeight="1" x14ac:dyDescent="0.2">
      <c r="A23" s="891"/>
      <c r="B23" s="170"/>
      <c r="C23" s="933"/>
      <c r="D23" s="934"/>
      <c r="E23" s="935"/>
      <c r="F23" s="197"/>
      <c r="G23" s="198"/>
      <c r="H23" s="199">
        <v>1009</v>
      </c>
      <c r="I23" s="200"/>
      <c r="J23" s="168">
        <v>510</v>
      </c>
      <c r="K23" s="911" t="str">
        <f>IF(COUNTA(I23)&lt;&gt;1,"",IF(NOT(ISBLANK(I23)),"Enter multiple used for 
calculating dental lives:",""))</f>
        <v/>
      </c>
      <c r="L23" s="912"/>
      <c r="M23" s="912"/>
      <c r="N23" s="912"/>
      <c r="O23" s="201"/>
      <c r="R23" s="102"/>
      <c r="S23" s="202"/>
      <c r="T23" s="102"/>
      <c r="U23" s="102"/>
      <c r="V23" s="102"/>
      <c r="W23" s="102"/>
    </row>
    <row r="24" spans="1:26" ht="7.5" customHeight="1" x14ac:dyDescent="0.2">
      <c r="A24" s="607" t="s">
        <v>508</v>
      </c>
      <c r="B24" s="203"/>
      <c r="C24" s="204" t="str">
        <f>IF(AND((C26=0),ISBLANK(C30),ISBLANK(C32)),"",IF( AND(NOT(ISBLANK(C26)),NOT(ISBLANK(C30)),NOT(ISBLANK(C32))), IF(OR( AND(C26=0,C30=0,C32=0),AND(C26&gt;0,C30&gt;0,C32&gt;0)),"",1), 1))</f>
        <v/>
      </c>
      <c r="D24" s="204"/>
      <c r="E24" s="204" t="str">
        <f>IF(AND((E26=0),ISBLANK(E30),ISBLANK(E32)),"",IF( AND(NOT(ISBLANK(E26)),NOT(ISBLANK(E30)),NOT(ISBLANK(E32))), IF(OR( AND(E26=0,E30=0,E32=0),AND(E26&gt;0,E30&gt;0,E32&gt;0)),"",1), 1))</f>
        <v/>
      </c>
      <c r="F24" s="204"/>
      <c r="G24" s="204" t="str">
        <f>IF(AND((G26=0),ISBLANK(G30),ISBLANK(G32)),"",IF( AND(NOT(ISBLANK(G26)),NOT(ISBLANK(G30)),NOT(ISBLANK(G32))), IF(OR( AND(G26=0,G30=0,G32=0),AND(G26&gt;0,G30&gt;0,G32&gt;0)),"",1), 1))</f>
        <v/>
      </c>
      <c r="H24" s="124"/>
      <c r="I24" s="204" t="str">
        <f>IF(AND((I26=0),ISBLANK(I30),ISBLANK(I32)),"",IF( AND(NOT(ISBLANK(I26)),NOT(ISBLANK(I30)),NOT(ISBLANK(I32))), IF(OR( AND(I26=0,I30=0,I32=0),AND(I26&gt;0,I30&gt;0,I32&gt;0)),"",1), 1))</f>
        <v/>
      </c>
      <c r="J24" s="205"/>
      <c r="K24" s="608" t="s">
        <v>508</v>
      </c>
      <c r="L24" s="206"/>
      <c r="M24" s="608" t="s">
        <v>508</v>
      </c>
      <c r="N24" s="207"/>
      <c r="O24" s="609" t="s">
        <v>508</v>
      </c>
      <c r="R24" s="102"/>
      <c r="S24" s="202"/>
      <c r="T24" s="102"/>
      <c r="U24" s="102"/>
      <c r="V24" s="102"/>
      <c r="W24" s="102"/>
    </row>
    <row r="25" spans="1:26" ht="27" customHeight="1" x14ac:dyDescent="0.2">
      <c r="A25" s="208" t="str">
        <f>IF(SUM(C24:O24)&gt;0,"Please complete all THREE parts of Section 5","")</f>
        <v/>
      </c>
      <c r="B25" s="129"/>
      <c r="C25" s="209" t="s">
        <v>54</v>
      </c>
      <c r="D25" s="131"/>
      <c r="E25" s="209" t="s">
        <v>55</v>
      </c>
      <c r="F25" s="131"/>
      <c r="G25" s="209" t="s">
        <v>56</v>
      </c>
      <c r="H25" s="131"/>
      <c r="I25" s="209" t="s">
        <v>72</v>
      </c>
      <c r="J25" s="210"/>
      <c r="K25" s="610" t="s">
        <v>508</v>
      </c>
      <c r="L25" s="211"/>
      <c r="M25" s="921" t="s">
        <v>404</v>
      </c>
      <c r="N25" s="922"/>
      <c r="O25" s="923"/>
      <c r="P25" s="212"/>
      <c r="R25" s="102"/>
      <c r="S25" s="102"/>
      <c r="T25" s="102"/>
      <c r="U25" s="102"/>
      <c r="V25" s="102"/>
      <c r="W25" s="102"/>
    </row>
    <row r="26" spans="1:26" ht="22.5" customHeight="1" x14ac:dyDescent="0.2">
      <c r="A26" s="213" t="s">
        <v>139</v>
      </c>
      <c r="B26" s="146">
        <v>511</v>
      </c>
      <c r="C26" s="214">
        <f>SUM(C27,C28)</f>
        <v>0</v>
      </c>
      <c r="D26" s="215">
        <v>1021</v>
      </c>
      <c r="E26" s="140">
        <f>SUM(E27,E28)</f>
        <v>0</v>
      </c>
      <c r="F26" s="215">
        <v>1034</v>
      </c>
      <c r="G26" s="140">
        <f>SUM(G27,G28)</f>
        <v>0</v>
      </c>
      <c r="H26" s="216">
        <v>1057</v>
      </c>
      <c r="I26" s="214">
        <f>SUM(I27,I28)</f>
        <v>0</v>
      </c>
      <c r="J26" s="108"/>
      <c r="K26" s="945" t="str">
        <f>IF(OR(C30&lt;C26,E30&lt;E26,G30&lt;G26,I30&lt;I26),"Total Covered Lives must be greater than or equal to Total Subscribers. See Definitions.","")</f>
        <v/>
      </c>
      <c r="L26" s="945"/>
      <c r="M26" s="945"/>
      <c r="N26" s="945"/>
      <c r="O26" s="946"/>
      <c r="R26" s="143">
        <f>SUM(C26+E26+G26+I26)</f>
        <v>0</v>
      </c>
      <c r="S26" s="102"/>
      <c r="T26" s="102"/>
      <c r="U26" s="102"/>
      <c r="V26" s="102"/>
      <c r="W26" s="102"/>
    </row>
    <row r="27" spans="1:26" ht="25.5" customHeight="1" x14ac:dyDescent="0.2">
      <c r="A27" s="217" t="s">
        <v>356</v>
      </c>
      <c r="B27" s="146">
        <v>1012</v>
      </c>
      <c r="C27" s="147"/>
      <c r="D27" s="218">
        <v>1022</v>
      </c>
      <c r="E27" s="219"/>
      <c r="F27" s="218">
        <v>1035</v>
      </c>
      <c r="G27" s="220"/>
      <c r="H27" s="218">
        <v>1058</v>
      </c>
      <c r="I27" s="147"/>
      <c r="J27" s="221"/>
      <c r="K27" s="945"/>
      <c r="L27" s="945"/>
      <c r="M27" s="945"/>
      <c r="N27" s="945"/>
      <c r="O27" s="946"/>
      <c r="R27" s="102"/>
      <c r="S27" s="102"/>
      <c r="T27" s="102"/>
      <c r="U27" s="102"/>
      <c r="V27" s="102"/>
      <c r="W27" s="102"/>
    </row>
    <row r="28" spans="1:26" ht="25.5" customHeight="1" x14ac:dyDescent="0.2">
      <c r="A28" s="222" t="s">
        <v>357</v>
      </c>
      <c r="B28" s="223">
        <v>1013</v>
      </c>
      <c r="C28" s="147"/>
      <c r="D28" s="224">
        <v>1023</v>
      </c>
      <c r="E28" s="147"/>
      <c r="F28" s="224">
        <v>1036</v>
      </c>
      <c r="G28" s="150"/>
      <c r="H28" s="225">
        <v>1059</v>
      </c>
      <c r="I28" s="147"/>
      <c r="J28" s="221"/>
      <c r="K28" s="944" t="str">
        <f>IF(SUM(C29:I29)&gt;0,"Review Enrollment Definitions: A 'Subscriber' is a policy holder, the dependents of a subscriber are counted in Covered Lives","")</f>
        <v/>
      </c>
      <c r="L28" s="945"/>
      <c r="M28" s="945"/>
      <c r="N28" s="945"/>
      <c r="O28" s="946"/>
      <c r="R28" s="102"/>
      <c r="S28" s="102"/>
      <c r="T28" s="102"/>
      <c r="U28" s="102"/>
      <c r="V28" s="102"/>
      <c r="W28" s="102"/>
    </row>
    <row r="29" spans="1:26" s="119" customFormat="1" ht="7.5" customHeight="1" x14ac:dyDescent="0.2">
      <c r="A29" s="611" t="s">
        <v>508</v>
      </c>
      <c r="B29" s="146"/>
      <c r="C29" s="226" t="str">
        <f>IF(AND(OR(C28=0,ISBLANK(C28)),(C30=C26)),"",IF(AND(C28&gt;0,C30&gt;=2*C28+C27),"",1))</f>
        <v/>
      </c>
      <c r="D29" s="227"/>
      <c r="E29" s="226" t="str">
        <f>IF(AND(OR(E28=0,ISBLANK(E28)),(E30=E26)),"",IF(AND(E28&gt;0,E30&gt;=2*E28+E27),"",1))</f>
        <v/>
      </c>
      <c r="F29" s="227"/>
      <c r="G29" s="226" t="str">
        <f>IF(AND(OR(G28=0,ISBLANK(G28)),(G30=G26)),"",IF(AND(G28&gt;0,G30&gt;=2*G28+G27),"",1))</f>
        <v/>
      </c>
      <c r="H29" s="227"/>
      <c r="I29" s="226" t="str">
        <f>IF(AND(OR(I28=0,ISBLANK(I28)),(I30=I26)),"",IF(AND(I28&gt;0,I30&gt;=2*I28+I27),"",1))</f>
        <v/>
      </c>
      <c r="J29" s="108"/>
      <c r="K29" s="944"/>
      <c r="L29" s="945"/>
      <c r="M29" s="945"/>
      <c r="N29" s="945"/>
      <c r="O29" s="946"/>
      <c r="R29" s="102"/>
      <c r="S29" s="102"/>
      <c r="T29" s="102"/>
      <c r="U29" s="102"/>
      <c r="V29" s="102"/>
      <c r="W29" s="102"/>
    </row>
    <row r="30" spans="1:26" ht="22.5" customHeight="1" x14ac:dyDescent="0.2">
      <c r="A30" s="228" t="s">
        <v>140</v>
      </c>
      <c r="B30" s="174">
        <v>1014</v>
      </c>
      <c r="C30" s="147"/>
      <c r="D30" s="229">
        <v>1024</v>
      </c>
      <c r="E30" s="149"/>
      <c r="F30" s="229">
        <v>1037</v>
      </c>
      <c r="G30" s="147"/>
      <c r="H30" s="230">
        <v>1060</v>
      </c>
      <c r="I30" s="147"/>
      <c r="J30" s="108"/>
      <c r="K30" s="944"/>
      <c r="L30" s="945"/>
      <c r="M30" s="945"/>
      <c r="N30" s="945"/>
      <c r="O30" s="946"/>
      <c r="R30" s="143">
        <f>SUM(C30+E30+G30+I30)</f>
        <v>0</v>
      </c>
      <c r="S30" s="102"/>
      <c r="T30" s="102"/>
      <c r="U30" s="102"/>
      <c r="V30" s="102"/>
      <c r="W30" s="102"/>
    </row>
    <row r="31" spans="1:26" s="119" customFormat="1" ht="7.5" customHeight="1" x14ac:dyDescent="0.2">
      <c r="A31" s="611" t="s">
        <v>508</v>
      </c>
      <c r="B31" s="155"/>
      <c r="C31" s="612" t="s">
        <v>508</v>
      </c>
      <c r="D31" s="231"/>
      <c r="E31" s="612" t="s">
        <v>508</v>
      </c>
      <c r="F31" s="231"/>
      <c r="G31" s="612" t="s">
        <v>508</v>
      </c>
      <c r="H31" s="231"/>
      <c r="I31" s="612" t="s">
        <v>508</v>
      </c>
      <c r="J31" s="108"/>
      <c r="K31" s="944" t="str">
        <f>IF(OR(C33="Verify",E33="Verify",G33="Verify",I33="Verify"),"Verify and/or Document; The value for average Member Month per Covered Life is outside data parameters. Verify data and document explanations if correct.","")</f>
        <v/>
      </c>
      <c r="L31" s="945"/>
      <c r="M31" s="945"/>
      <c r="N31" s="945"/>
      <c r="O31" s="946"/>
      <c r="R31" s="102"/>
      <c r="S31" s="102"/>
      <c r="T31" s="102"/>
      <c r="U31" s="102"/>
      <c r="V31" s="102"/>
      <c r="W31" s="102"/>
    </row>
    <row r="32" spans="1:26" ht="22.5" customHeight="1" x14ac:dyDescent="0.2">
      <c r="A32" s="228" t="s">
        <v>69</v>
      </c>
      <c r="B32" s="232">
        <v>1015</v>
      </c>
      <c r="C32" s="219"/>
      <c r="D32" s="169">
        <v>1025</v>
      </c>
      <c r="E32" s="149"/>
      <c r="F32" s="229">
        <v>1038</v>
      </c>
      <c r="G32" s="147"/>
      <c r="H32" s="170">
        <v>1061</v>
      </c>
      <c r="I32" s="147"/>
      <c r="J32" s="233"/>
      <c r="K32" s="944"/>
      <c r="L32" s="945"/>
      <c r="M32" s="945"/>
      <c r="N32" s="945"/>
      <c r="O32" s="946"/>
      <c r="R32" s="143">
        <f>SUM(C32+E32+G32+I32)</f>
        <v>0</v>
      </c>
      <c r="S32" s="102"/>
      <c r="T32" s="102"/>
      <c r="U32" s="102"/>
      <c r="V32" s="102"/>
      <c r="W32" s="102"/>
    </row>
    <row r="33" spans="1:23" s="119" customFormat="1" ht="18" customHeight="1" x14ac:dyDescent="0.2">
      <c r="A33" s="234" t="str">
        <f>IF(OR(C33="Verify",E33="Verify",I33="Verify"),"If Correct, explain in Section 12.","")</f>
        <v/>
      </c>
      <c r="B33" s="146"/>
      <c r="C33" s="179" t="str">
        <f>IF(OR(ISBLANK(C30),C30=0),"",IF(OR((ROUND((C32/C30),1))&gt;18,(ROUND((C32/C30),1))&lt;5),"Verify",""))</f>
        <v/>
      </c>
      <c r="D33" s="108"/>
      <c r="E33" s="179" t="str">
        <f>IF(OR(ISBLANK(E30),E30=0),"",IF(OR((ROUND((E32/E30),1))&gt;13,(ROUND((E32/E30),1))&lt;8),"Verify",""))</f>
        <v/>
      </c>
      <c r="F33" s="108"/>
      <c r="G33" s="613" t="s">
        <v>508</v>
      </c>
      <c r="H33" s="108"/>
      <c r="I33" s="179" t="str">
        <f>IF(OR(ISBLANK(I30),I30=0),"",IF(OR((ROUND((I32/I30),1))&gt;13,(ROUND((I32/I30),1))&lt;8),"Verify",""))</f>
        <v/>
      </c>
      <c r="J33" s="108"/>
      <c r="K33" s="947"/>
      <c r="L33" s="948"/>
      <c r="M33" s="948"/>
      <c r="N33" s="948"/>
      <c r="O33" s="949"/>
      <c r="R33" s="102"/>
      <c r="S33" s="102"/>
      <c r="T33" s="102"/>
      <c r="U33" s="102"/>
      <c r="V33" s="102"/>
      <c r="W33" s="102"/>
    </row>
    <row r="34" spans="1:23" s="186" customFormat="1" ht="24.75" customHeight="1" thickBot="1" x14ac:dyDescent="0.25">
      <c r="A34" s="235" t="str">
        <f>CONCATENATE("Average Member Months
per Covered Life for ",'Company Information'!$N$1)</f>
        <v>Average Member Months
per Covered Life for 2024</v>
      </c>
      <c r="B34" s="183"/>
      <c r="C34" s="184" t="str">
        <f>IF(ISERROR(C32/C30),"NA",(ROUND((C32/C30),1)))</f>
        <v>NA</v>
      </c>
      <c r="D34" s="185"/>
      <c r="E34" s="184" t="str">
        <f>IF(ISERROR(E32/E30),"NA",(ROUND((E32/E30),1)))</f>
        <v>NA</v>
      </c>
      <c r="F34" s="185"/>
      <c r="G34" s="184" t="str">
        <f>IF(ISERROR(G32/G30),"NA",(ROUND((G32/G30),1)))</f>
        <v>NA</v>
      </c>
      <c r="H34" s="185"/>
      <c r="I34" s="184" t="str">
        <f>IF(ISERROR(I32/I30),"NA",(ROUND((I32/I30),1)))</f>
        <v>NA</v>
      </c>
      <c r="J34" s="185"/>
      <c r="K34" s="914" t="s">
        <v>508</v>
      </c>
      <c r="L34" s="915"/>
      <c r="M34" s="915"/>
      <c r="N34" s="915"/>
      <c r="O34" s="916"/>
      <c r="R34" s="730"/>
      <c r="S34" s="187"/>
      <c r="T34" s="187"/>
      <c r="U34" s="187"/>
      <c r="V34" s="187"/>
      <c r="W34" s="187"/>
    </row>
    <row r="35" spans="1:23" s="192" customFormat="1" ht="24.75" customHeight="1" x14ac:dyDescent="0.2">
      <c r="A35" s="236">
        <f>SUM(C35+E35+G35+I35)</f>
        <v>0</v>
      </c>
      <c r="B35" s="189"/>
      <c r="C35" s="190">
        <f>IF(C33="Verify",1,0)</f>
        <v>0</v>
      </c>
      <c r="D35" s="191"/>
      <c r="E35" s="190">
        <f>IF(E33="Verify",1,0)</f>
        <v>0</v>
      </c>
      <c r="F35" s="191"/>
      <c r="G35" s="190">
        <f>IF(G33="Verify",1,0)</f>
        <v>0</v>
      </c>
      <c r="H35" s="191"/>
      <c r="I35" s="190">
        <f>IF(I33="Verify",1,0)</f>
        <v>0</v>
      </c>
      <c r="J35" s="191"/>
      <c r="K35" s="613" t="s">
        <v>508</v>
      </c>
      <c r="L35" s="191"/>
      <c r="M35" s="237" t="str">
        <f>IF('Company Information'!S12&gt;=3000000,"next section","")</f>
        <v/>
      </c>
      <c r="N35" s="191"/>
      <c r="O35" s="613" t="s">
        <v>508</v>
      </c>
      <c r="R35" s="728">
        <f>SUM(R8,R26)</f>
        <v>0</v>
      </c>
      <c r="S35" s="193"/>
      <c r="T35" s="193"/>
      <c r="U35" s="193"/>
      <c r="V35" s="193"/>
      <c r="W35" s="193"/>
    </row>
    <row r="36" spans="1:23" ht="23.25" customHeight="1" x14ac:dyDescent="0.2">
      <c r="A36" s="943" t="str">
        <f>IF(AND('Company Information'!S12&lt;3000000,'Company Information'!S12&gt;0), CONCATENATE("You have reached the end of the HPFSR. Reports Are Due no later than April 1, ",'Company Information'!$N$1+1,"."),"")</f>
        <v/>
      </c>
      <c r="B36" s="943"/>
      <c r="C36" s="943"/>
      <c r="D36" s="943"/>
      <c r="E36" s="943"/>
      <c r="F36" s="943"/>
      <c r="G36" s="943"/>
      <c r="H36" s="943"/>
      <c r="I36" s="943"/>
      <c r="J36" s="943"/>
      <c r="K36" s="943"/>
      <c r="L36" s="238"/>
      <c r="M36" s="602" t="s">
        <v>508</v>
      </c>
      <c r="N36" s="238"/>
      <c r="O36" s="602" t="s">
        <v>508</v>
      </c>
      <c r="R36" s="102"/>
      <c r="S36" s="102"/>
      <c r="T36" s="102"/>
      <c r="U36" s="102"/>
      <c r="V36" s="102"/>
      <c r="W36" s="102"/>
    </row>
    <row r="37" spans="1:23" ht="21" customHeight="1" x14ac:dyDescent="0.2">
      <c r="A37" s="942" t="str">
        <f>IF(AND('Company Information'!S12&lt;3000000,'Company Information'!S12&gt;0),"Return to Instructions for Submission Requirements","")</f>
        <v/>
      </c>
      <c r="B37" s="942"/>
      <c r="C37" s="942"/>
      <c r="D37" s="942"/>
      <c r="E37" s="942"/>
      <c r="F37" s="942"/>
      <c r="G37" s="942"/>
      <c r="H37" s="942"/>
      <c r="I37" s="942"/>
      <c r="J37" s="942"/>
      <c r="K37" s="942"/>
      <c r="L37" s="108"/>
      <c r="M37" s="239" t="str">
        <f>IF(AND('Company Information'!S12&lt;3000000,'Company Information'!S12&gt;0),"Start of HPFSR","")</f>
        <v/>
      </c>
      <c r="N37" s="108"/>
      <c r="O37" s="602" t="s">
        <v>508</v>
      </c>
      <c r="R37" s="102"/>
      <c r="S37" s="102"/>
      <c r="T37" s="102"/>
      <c r="U37" s="102"/>
      <c r="V37" s="102"/>
      <c r="W37" s="102"/>
    </row>
    <row r="38" spans="1:23" ht="18.75" hidden="1" customHeight="1" x14ac:dyDescent="0.2">
      <c r="A38" s="241"/>
      <c r="B38" s="242"/>
      <c r="C38" s="243"/>
      <c r="D38" s="244"/>
      <c r="E38" s="243"/>
      <c r="F38" s="244"/>
      <c r="G38" s="243"/>
      <c r="H38" s="244"/>
      <c r="I38" s="243"/>
      <c r="J38" s="108"/>
      <c r="K38" s="240"/>
      <c r="L38" s="108"/>
      <c r="M38" s="239"/>
      <c r="N38" s="108"/>
      <c r="O38" s="240"/>
      <c r="R38" s="102"/>
      <c r="S38" s="102"/>
      <c r="T38" s="102"/>
      <c r="U38" s="102"/>
      <c r="V38" s="102"/>
      <c r="W38" s="102"/>
    </row>
    <row r="39" spans="1:23" ht="26.25" hidden="1" customHeight="1" x14ac:dyDescent="0.2">
      <c r="A39" s="245" t="s">
        <v>314</v>
      </c>
      <c r="B39" s="246"/>
      <c r="C39" s="247" t="s">
        <v>310</v>
      </c>
      <c r="D39" s="248"/>
      <c r="E39" s="247" t="s">
        <v>311</v>
      </c>
      <c r="F39" s="248"/>
      <c r="G39" s="247" t="s">
        <v>312</v>
      </c>
      <c r="H39" s="248"/>
      <c r="I39" s="247" t="s">
        <v>313</v>
      </c>
      <c r="J39" s="248"/>
      <c r="K39" s="247" t="s">
        <v>313</v>
      </c>
      <c r="L39" s="248"/>
      <c r="M39" s="247" t="s">
        <v>315</v>
      </c>
      <c r="N39" s="248"/>
      <c r="O39" s="247" t="s">
        <v>311</v>
      </c>
      <c r="R39" s="102"/>
      <c r="S39" s="102"/>
      <c r="T39" s="102"/>
      <c r="U39" s="102"/>
      <c r="V39" s="102"/>
      <c r="W39" s="102"/>
    </row>
    <row r="40" spans="1:23" ht="26.25" hidden="1" customHeight="1" x14ac:dyDescent="0.2">
      <c r="A40" s="245" t="s">
        <v>316</v>
      </c>
      <c r="B40" s="246"/>
      <c r="C40" s="247" t="s">
        <v>317</v>
      </c>
      <c r="D40" s="248"/>
      <c r="E40" s="247" t="s">
        <v>318</v>
      </c>
      <c r="F40" s="248"/>
      <c r="G40" s="249"/>
      <c r="H40" s="248"/>
      <c r="I40" s="247" t="s">
        <v>318</v>
      </c>
      <c r="J40" s="248"/>
      <c r="K40" s="249"/>
      <c r="L40" s="248"/>
      <c r="M40" s="249"/>
      <c r="N40" s="248"/>
      <c r="O40" s="249"/>
      <c r="R40" s="102"/>
      <c r="S40" s="102"/>
      <c r="T40" s="102"/>
      <c r="U40" s="102"/>
      <c r="V40" s="102"/>
      <c r="W40" s="102"/>
    </row>
    <row r="41" spans="1:23" ht="27" hidden="1" customHeight="1" x14ac:dyDescent="0.2">
      <c r="A41" s="250"/>
      <c r="B41" s="242"/>
      <c r="C41" s="101"/>
      <c r="D41" s="244"/>
      <c r="E41" s="251"/>
      <c r="F41" s="244"/>
      <c r="G41" s="97"/>
      <c r="H41" s="244"/>
      <c r="I41" s="101"/>
      <c r="J41" s="108"/>
      <c r="K41" s="240"/>
      <c r="L41" s="108"/>
      <c r="M41" s="240"/>
      <c r="N41" s="108"/>
      <c r="O41" s="240"/>
      <c r="R41" s="102"/>
      <c r="S41" s="102"/>
      <c r="T41" s="102"/>
      <c r="U41" s="102"/>
      <c r="V41" s="102"/>
      <c r="W41" s="102"/>
    </row>
    <row r="42" spans="1:23" ht="32.25" hidden="1" customHeight="1" x14ac:dyDescent="0.2">
      <c r="R42" s="102"/>
      <c r="S42" s="102"/>
      <c r="T42" s="102"/>
      <c r="U42" s="102"/>
      <c r="V42" s="102"/>
      <c r="W42" s="102"/>
    </row>
    <row r="51" spans="5:7" ht="12.75" hidden="1" customHeight="1" x14ac:dyDescent="0.2"/>
    <row r="52" spans="5:7" ht="12.75" hidden="1" customHeight="1" x14ac:dyDescent="0.2">
      <c r="E52" s="258"/>
      <c r="G52" s="259"/>
    </row>
    <row r="53" spans="5:7" ht="12.75" hidden="1" customHeight="1" x14ac:dyDescent="0.2">
      <c r="E53" s="258"/>
      <c r="G53" s="259"/>
    </row>
    <row r="54" spans="5:7" ht="12.75" hidden="1" customHeight="1" x14ac:dyDescent="0.2">
      <c r="E54" s="258"/>
      <c r="G54" s="259"/>
    </row>
  </sheetData>
  <sheetProtection sheet="1" objects="1" scenarios="1"/>
  <mergeCells count="28">
    <mergeCell ref="A37:K37"/>
    <mergeCell ref="A36:K36"/>
    <mergeCell ref="K28:O30"/>
    <mergeCell ref="K31:O33"/>
    <mergeCell ref="K26:O27"/>
    <mergeCell ref="E15:I15"/>
    <mergeCell ref="K23:N23"/>
    <mergeCell ref="A21:I21"/>
    <mergeCell ref="K34:O34"/>
    <mergeCell ref="A3:K3"/>
    <mergeCell ref="M3:O3"/>
    <mergeCell ref="M25:O25"/>
    <mergeCell ref="K22:O22"/>
    <mergeCell ref="M21:O21"/>
    <mergeCell ref="K5:N5"/>
    <mergeCell ref="C22:E23"/>
    <mergeCell ref="C16:O16"/>
    <mergeCell ref="M13:O14"/>
    <mergeCell ref="A22:A23"/>
    <mergeCell ref="A1:O1"/>
    <mergeCell ref="M2:O2"/>
    <mergeCell ref="A4:A5"/>
    <mergeCell ref="K4:O4"/>
    <mergeCell ref="Y13:Y14"/>
    <mergeCell ref="E14:K14"/>
    <mergeCell ref="A2:I2"/>
    <mergeCell ref="C4:E5"/>
    <mergeCell ref="E13:K13"/>
  </mergeCells>
  <phoneticPr fontId="6" type="noConversion"/>
  <conditionalFormatting sqref="E14:K14">
    <cfRule type="cellIs" dxfId="187" priority="187" stopIfTrue="1" operator="equal">
      <formula>"Verify and/or Document; The value for average Member Month per Covered Life is outside data parameters. Please verify data and document explanations if correct."</formula>
    </cfRule>
  </conditionalFormatting>
  <conditionalFormatting sqref="E13:K13">
    <cfRule type="cellIs" dxfId="186" priority="188" stopIfTrue="1" operator="equal">
      <formula>"Total covered lives must be greater than or equal to the sum of Small Employer and Individual Market covered lives."</formula>
    </cfRule>
  </conditionalFormatting>
  <conditionalFormatting sqref="K4:O4 K22:O22">
    <cfRule type="cellIs" dxfId="185" priority="191" stopIfTrue="1" operator="equal">
      <formula>"Please answer Yes or No"</formula>
    </cfRule>
    <cfRule type="cellIs" dxfId="184" priority="192" stopIfTrue="1" operator="equal">
      <formula>"Please VERIFY response."</formula>
    </cfRule>
  </conditionalFormatting>
  <conditionalFormatting sqref="K5 K23">
    <cfRule type="cellIs" dxfId="183" priority="193" stopIfTrue="1" operator="equal">
      <formula>"Enter multiple used for calculating medical lives:"</formula>
    </cfRule>
  </conditionalFormatting>
  <conditionalFormatting sqref="A8 A12 A17">
    <cfRule type="expression" dxfId="182" priority="195" stopIfTrue="1">
      <formula>IF($A$7="Please complete all three parts of Section 4",TRUE,FALSE)</formula>
    </cfRule>
  </conditionalFormatting>
  <conditionalFormatting sqref="A7">
    <cfRule type="cellIs" dxfId="181" priority="185" stopIfTrue="1" operator="equal">
      <formula>"Please complete all three parts of Section 4"</formula>
    </cfRule>
  </conditionalFormatting>
  <conditionalFormatting sqref="A25">
    <cfRule type="cellIs" dxfId="180" priority="184" stopIfTrue="1" operator="equal">
      <formula>"Please complete all three parts of Section 5"</formula>
    </cfRule>
  </conditionalFormatting>
  <conditionalFormatting sqref="C12">
    <cfRule type="expression" dxfId="179" priority="55" stopIfTrue="1">
      <formula>IF(C11=1,TRUE,FALSE)</formula>
    </cfRule>
    <cfRule type="expression" dxfId="178" priority="61" stopIfTrue="1">
      <formula>IF(E13="Total covered lives must be greater than or equal to the sum of Small Employer and Individual Market covered lives.",TRUE,FALSE)</formula>
    </cfRule>
    <cfRule type="expression" dxfId="177" priority="180" stopIfTrue="1">
      <formula>IF(C6=1,TRUE,FALSE)</formula>
    </cfRule>
  </conditionalFormatting>
  <conditionalFormatting sqref="C17">
    <cfRule type="expression" dxfId="176" priority="176" stopIfTrue="1">
      <formula>IF(C6=1,TRUE,FALSE)</formula>
    </cfRule>
  </conditionalFormatting>
  <conditionalFormatting sqref="E12">
    <cfRule type="expression" dxfId="175" priority="46" stopIfTrue="1">
      <formula>IF(E11=1,TRUE,FALSE)</formula>
    </cfRule>
    <cfRule type="expression" dxfId="174" priority="173" stopIfTrue="1">
      <formula>IF(E6=1,TRUE,FALSE)</formula>
    </cfRule>
  </conditionalFormatting>
  <conditionalFormatting sqref="E17">
    <cfRule type="expression" dxfId="173" priority="172" stopIfTrue="1">
      <formula>IF(E6=1,TRUE,FALSE)</formula>
    </cfRule>
  </conditionalFormatting>
  <conditionalFormatting sqref="G8">
    <cfRule type="expression" dxfId="172" priority="170" stopIfTrue="1">
      <formula>IF(G6=1,TRUE,FALSE)</formula>
    </cfRule>
  </conditionalFormatting>
  <conditionalFormatting sqref="G12">
    <cfRule type="expression" dxfId="171" priority="44" stopIfTrue="1">
      <formula>IF(G11=1,TRUE,FALSE)</formula>
    </cfRule>
    <cfRule type="expression" dxfId="170" priority="169" stopIfTrue="1">
      <formula>IF(G6=1,TRUE,FALSE)</formula>
    </cfRule>
  </conditionalFormatting>
  <conditionalFormatting sqref="G17">
    <cfRule type="expression" dxfId="169" priority="168" stopIfTrue="1">
      <formula>IF(G6=1,TRUE,FALSE)</formula>
    </cfRule>
  </conditionalFormatting>
  <conditionalFormatting sqref="I8">
    <cfRule type="expression" dxfId="168" priority="166" stopIfTrue="1">
      <formula>IF(I6=1,TRUE,FALSE)</formula>
    </cfRule>
  </conditionalFormatting>
  <conditionalFormatting sqref="I12">
    <cfRule type="expression" dxfId="167" priority="41" stopIfTrue="1">
      <formula>IF(I11=1,TRUE,FALSE)</formula>
    </cfRule>
    <cfRule type="expression" dxfId="166" priority="165" stopIfTrue="1">
      <formula>IF(I6=1,TRUE,FALSE)</formula>
    </cfRule>
  </conditionalFormatting>
  <conditionalFormatting sqref="I17">
    <cfRule type="expression" dxfId="165" priority="164" stopIfTrue="1">
      <formula>IF(I6=1,TRUE,FALSE)</formula>
    </cfRule>
  </conditionalFormatting>
  <conditionalFormatting sqref="K8">
    <cfRule type="expression" dxfId="164" priority="162" stopIfTrue="1">
      <formula>IF(K6=1,TRUE,FALSE)</formula>
    </cfRule>
  </conditionalFormatting>
  <conditionalFormatting sqref="K12">
    <cfRule type="expression" dxfId="163" priority="39" stopIfTrue="1">
      <formula>IF(K11=1,TRUE,FALSE)</formula>
    </cfRule>
    <cfRule type="expression" dxfId="162" priority="161" stopIfTrue="1">
      <formula>IF(K6=1,TRUE,FALSE)</formula>
    </cfRule>
  </conditionalFormatting>
  <conditionalFormatting sqref="K17">
    <cfRule type="expression" dxfId="161" priority="160" stopIfTrue="1">
      <formula>IF(K6=1,TRUE,FALSE)</formula>
    </cfRule>
  </conditionalFormatting>
  <conditionalFormatting sqref="M8">
    <cfRule type="expression" dxfId="160" priority="158" stopIfTrue="1">
      <formula>IF(M6=1,TRUE,FALSE)</formula>
    </cfRule>
  </conditionalFormatting>
  <conditionalFormatting sqref="M12">
    <cfRule type="expression" dxfId="159" priority="37" stopIfTrue="1">
      <formula>IF(M11=1,TRUE,FALSE)</formula>
    </cfRule>
    <cfRule type="expression" dxfId="158" priority="157" stopIfTrue="1">
      <formula>IF(M6=1,TRUE,FALSE)</formula>
    </cfRule>
  </conditionalFormatting>
  <conditionalFormatting sqref="M17">
    <cfRule type="expression" dxfId="157" priority="156" stopIfTrue="1">
      <formula>IF(M6=1,TRUE,FALSE)</formula>
    </cfRule>
  </conditionalFormatting>
  <conditionalFormatting sqref="O8">
    <cfRule type="expression" dxfId="156" priority="154" stopIfTrue="1">
      <formula>IF(O6=1,TRUE,FALSE)</formula>
    </cfRule>
  </conditionalFormatting>
  <conditionalFormatting sqref="O12">
    <cfRule type="expression" dxfId="155" priority="35" stopIfTrue="1">
      <formula>IF(O11=1,TRUE,FALSE)</formula>
    </cfRule>
    <cfRule type="expression" dxfId="154" priority="152" stopIfTrue="1">
      <formula>IF(O6=1,TRUE,FALSE)</formula>
    </cfRule>
  </conditionalFormatting>
  <conditionalFormatting sqref="O17">
    <cfRule type="expression" dxfId="153" priority="151" stopIfTrue="1">
      <formula>IF(O6=1,TRUE,FALSE)</formula>
    </cfRule>
  </conditionalFormatting>
  <conditionalFormatting sqref="C26">
    <cfRule type="expression" dxfId="152" priority="149" stopIfTrue="1">
      <formula>IF(C24=1,TRUE,FALSE)</formula>
    </cfRule>
  </conditionalFormatting>
  <conditionalFormatting sqref="C30">
    <cfRule type="expression" dxfId="151" priority="24">
      <formula>IF(C29=1,TRUE,FALSE)</formula>
    </cfRule>
    <cfRule type="expression" dxfId="150" priority="148" stopIfTrue="1">
      <formula>IF(C24=1,TRUE,FALSE)</formula>
    </cfRule>
  </conditionalFormatting>
  <conditionalFormatting sqref="C32">
    <cfRule type="expression" dxfId="149" priority="147" stopIfTrue="1">
      <formula>IF(C24=1,TRUE,FALSE)</formula>
    </cfRule>
  </conditionalFormatting>
  <conditionalFormatting sqref="A26">
    <cfRule type="expression" dxfId="148" priority="146" stopIfTrue="1">
      <formula>IF(A25="Please complete all three parts of Section 5",TRUE,FALSE)</formula>
    </cfRule>
  </conditionalFormatting>
  <conditionalFormatting sqref="A30">
    <cfRule type="expression" dxfId="147" priority="145" stopIfTrue="1">
      <formula>IF(A25="Please complete all three parts of Section 5",TRUE,FALSE)</formula>
    </cfRule>
  </conditionalFormatting>
  <conditionalFormatting sqref="A32">
    <cfRule type="expression" dxfId="146" priority="144" stopIfTrue="1">
      <formula>IF(A25="Please complete all three parts of Section 5",TRUE,FALSE)</formula>
    </cfRule>
  </conditionalFormatting>
  <conditionalFormatting sqref="E26">
    <cfRule type="expression" dxfId="145" priority="142" stopIfTrue="1">
      <formula>IF(E24=1,TRUE,FALSE)</formula>
    </cfRule>
  </conditionalFormatting>
  <conditionalFormatting sqref="E30">
    <cfRule type="expression" dxfId="144" priority="22">
      <formula>IF(E29=1,TRUE,FALSE)</formula>
    </cfRule>
    <cfRule type="expression" dxfId="143" priority="141" stopIfTrue="1">
      <formula>IF(E24=1,TRUE,FALSE)</formula>
    </cfRule>
  </conditionalFormatting>
  <conditionalFormatting sqref="E32">
    <cfRule type="expression" dxfId="142" priority="140" stopIfTrue="1">
      <formula>IF(E24=1,TRUE,FALSE)</formula>
    </cfRule>
  </conditionalFormatting>
  <conditionalFormatting sqref="G26">
    <cfRule type="expression" dxfId="141" priority="138" stopIfTrue="1">
      <formula>IF(G24=1,TRUE,FALSE)</formula>
    </cfRule>
  </conditionalFormatting>
  <conditionalFormatting sqref="G30">
    <cfRule type="expression" dxfId="140" priority="17">
      <formula>IF(G29=1,TRUE,FALSE)</formula>
    </cfRule>
    <cfRule type="expression" dxfId="139" priority="137" stopIfTrue="1">
      <formula>IF(G24=1,TRUE,FALSE)</formula>
    </cfRule>
  </conditionalFormatting>
  <conditionalFormatting sqref="G32">
    <cfRule type="expression" dxfId="138" priority="136" stopIfTrue="1">
      <formula>IF(G24=1,TRUE,FALSE)</formula>
    </cfRule>
  </conditionalFormatting>
  <conditionalFormatting sqref="I26">
    <cfRule type="expression" dxfId="137" priority="134" stopIfTrue="1">
      <formula>IF(I24=1,TRUE,FALSE)</formula>
    </cfRule>
  </conditionalFormatting>
  <conditionalFormatting sqref="I30">
    <cfRule type="expression" dxfId="136" priority="14">
      <formula>IF(I29=1,TRUE,FALSE)</formula>
    </cfRule>
    <cfRule type="expression" dxfId="135" priority="133" stopIfTrue="1">
      <formula>IF(I24=1,TRUE,FALSE)</formula>
    </cfRule>
  </conditionalFormatting>
  <conditionalFormatting sqref="I32">
    <cfRule type="expression" dxfId="134" priority="132" stopIfTrue="1">
      <formula>IF(I24=1,TRUE,FALSE)</formula>
    </cfRule>
  </conditionalFormatting>
  <conditionalFormatting sqref="C19">
    <cfRule type="expression" dxfId="133" priority="68" stopIfTrue="1">
      <formula>IF(C18="Verify",TRUE,FALSE)</formula>
    </cfRule>
    <cfRule type="expression" dxfId="132" priority="130" stopIfTrue="1">
      <formula>IF(C20=1,TRUE,FALSE)</formula>
    </cfRule>
  </conditionalFormatting>
  <conditionalFormatting sqref="A19">
    <cfRule type="expression" dxfId="131" priority="123" stopIfTrue="1">
      <formula>IF(A20&gt;0,TRUE,FALSE)</formula>
    </cfRule>
  </conditionalFormatting>
  <conditionalFormatting sqref="E8">
    <cfRule type="expression" dxfId="130" priority="122" stopIfTrue="1">
      <formula>IF(E6=1,TRUE,FALSE)</formula>
    </cfRule>
  </conditionalFormatting>
  <conditionalFormatting sqref="C34">
    <cfRule type="expression" dxfId="129" priority="120" stopIfTrue="1">
      <formula>IF(C35=1,TRUE,FALSE)</formula>
    </cfRule>
  </conditionalFormatting>
  <conditionalFormatting sqref="K34">
    <cfRule type="expression" dxfId="128" priority="116" stopIfTrue="1">
      <formula>IF(K35=1,TRUE,FALSE)</formula>
    </cfRule>
  </conditionalFormatting>
  <conditionalFormatting sqref="A34">
    <cfRule type="expression" dxfId="127" priority="113" stopIfTrue="1">
      <formula>IF(A35&gt;0,TRUE,FALSE)</formula>
    </cfRule>
  </conditionalFormatting>
  <conditionalFormatting sqref="M35">
    <cfRule type="cellIs" dxfId="126" priority="110" stopIfTrue="1" operator="equal">
      <formula>"next section"</formula>
    </cfRule>
  </conditionalFormatting>
  <conditionalFormatting sqref="C8">
    <cfRule type="expression" dxfId="125" priority="102" stopIfTrue="1">
      <formula>IF(C6=1,TRUE,FALSE)</formula>
    </cfRule>
  </conditionalFormatting>
  <conditionalFormatting sqref="A37:K37">
    <cfRule type="cellIs" dxfId="124" priority="97" stopIfTrue="1" operator="equal">
      <formula>"Return to Instructions for Submission Requirements"</formula>
    </cfRule>
  </conditionalFormatting>
  <conditionalFormatting sqref="M37">
    <cfRule type="cellIs" dxfId="123" priority="96" stopIfTrue="1" operator="equal">
      <formula>"Start of HPFSR"</formula>
    </cfRule>
  </conditionalFormatting>
  <conditionalFormatting sqref="E19">
    <cfRule type="expression" dxfId="122" priority="69" stopIfTrue="1">
      <formula>IF(E18="Verify",TRUE,FALSE)</formula>
    </cfRule>
    <cfRule type="expression" dxfId="121" priority="95" stopIfTrue="1">
      <formula>IF(E20=1,TRUE,FALSE)</formula>
    </cfRule>
  </conditionalFormatting>
  <conditionalFormatting sqref="G19">
    <cfRule type="expression" dxfId="120" priority="67" stopIfTrue="1">
      <formula>IF(G18="Verify",TRUE,FALSE)</formula>
    </cfRule>
    <cfRule type="expression" dxfId="119" priority="94" stopIfTrue="1">
      <formula>IF(G20=1,TRUE,FALSE)</formula>
    </cfRule>
  </conditionalFormatting>
  <conditionalFormatting sqref="I19">
    <cfRule type="expression" dxfId="118" priority="66" stopIfTrue="1">
      <formula>IF(I18="Verify",TRUE,FALSE)</formula>
    </cfRule>
    <cfRule type="expression" dxfId="117" priority="93" stopIfTrue="1">
      <formula>IF(I20=1,TRUE,FALSE)</formula>
    </cfRule>
  </conditionalFormatting>
  <conditionalFormatting sqref="K19">
    <cfRule type="expression" dxfId="116" priority="65" stopIfTrue="1">
      <formula>IF(K18="Verify",TRUE,FALSE)</formula>
    </cfRule>
    <cfRule type="expression" dxfId="115" priority="92" stopIfTrue="1">
      <formula>IF(K20=1,TRUE,FALSE)</formula>
    </cfRule>
  </conditionalFormatting>
  <conditionalFormatting sqref="M19">
    <cfRule type="expression" dxfId="114" priority="64" stopIfTrue="1">
      <formula>IF(M18="Verify",TRUE,FALSE)</formula>
    </cfRule>
    <cfRule type="expression" dxfId="113" priority="91" stopIfTrue="1">
      <formula>IF(M20=1,TRUE,FALSE)</formula>
    </cfRule>
  </conditionalFormatting>
  <conditionalFormatting sqref="O19">
    <cfRule type="expression" dxfId="112" priority="63" stopIfTrue="1">
      <formula>IF(O18="Verify",TRUE,FALSE)</formula>
    </cfRule>
    <cfRule type="expression" dxfId="111" priority="90" stopIfTrue="1">
      <formula>IF(O20=1,TRUE,FALSE)</formula>
    </cfRule>
  </conditionalFormatting>
  <conditionalFormatting sqref="E34">
    <cfRule type="expression" dxfId="110" priority="89" stopIfTrue="1">
      <formula>IF(E35=1,TRUE,FALSE)</formula>
    </cfRule>
  </conditionalFormatting>
  <conditionalFormatting sqref="G34">
    <cfRule type="expression" dxfId="109" priority="88" stopIfTrue="1">
      <formula>IF(G35=1,TRUE,FALSE)</formula>
    </cfRule>
  </conditionalFormatting>
  <conditionalFormatting sqref="I34">
    <cfRule type="expression" dxfId="108" priority="87" stopIfTrue="1">
      <formula>IF(I35=1,TRUE,FALSE)</formula>
    </cfRule>
  </conditionalFormatting>
  <conditionalFormatting sqref="E15:I15">
    <cfRule type="expression" dxfId="107" priority="83" stopIfTrue="1">
      <formula>IF(E15="Total Covered Lives must be greater than or equal to Total Subscribers. See Definitions.",TRUE,FALSE)</formula>
    </cfRule>
  </conditionalFormatting>
  <conditionalFormatting sqref="C18">
    <cfRule type="expression" dxfId="106" priority="82" stopIfTrue="1">
      <formula>IF(C18="Verify",TRUE,FALSE)</formula>
    </cfRule>
  </conditionalFormatting>
  <conditionalFormatting sqref="A18">
    <cfRule type="expression" dxfId="105" priority="81" stopIfTrue="1">
      <formula>IF(A18="If Correct, explain in Section 12.", TRUE, FALSE)</formula>
    </cfRule>
  </conditionalFormatting>
  <conditionalFormatting sqref="C33">
    <cfRule type="expression" dxfId="104" priority="80" stopIfTrue="1">
      <formula>IF(C33="Verify",TRUE,FALSE)</formula>
    </cfRule>
  </conditionalFormatting>
  <conditionalFormatting sqref="E33">
    <cfRule type="expression" dxfId="103" priority="79" stopIfTrue="1">
      <formula>IF(E33="Verify",TRUE,FALSE)</formula>
    </cfRule>
  </conditionalFormatting>
  <conditionalFormatting sqref="A33">
    <cfRule type="expression" dxfId="102" priority="78" stopIfTrue="1">
      <formula>IF(A33="If Correct, explain in Section 12.",TRUE,FALSE)</formula>
    </cfRule>
  </conditionalFormatting>
  <conditionalFormatting sqref="I33">
    <cfRule type="expression" dxfId="101" priority="77" stopIfTrue="1">
      <formula>IF(I33="Verify",TRUE,FALSE)</formula>
    </cfRule>
  </conditionalFormatting>
  <conditionalFormatting sqref="E18">
    <cfRule type="expression" dxfId="100" priority="76" stopIfTrue="1">
      <formula>IF(E18="Verify",TRUE,FALSE)</formula>
    </cfRule>
  </conditionalFormatting>
  <conditionalFormatting sqref="G18">
    <cfRule type="expression" dxfId="99" priority="75" stopIfTrue="1">
      <formula>IF(G18="Verify",TRUE,FALSE)</formula>
    </cfRule>
  </conditionalFormatting>
  <conditionalFormatting sqref="I18">
    <cfRule type="expression" dxfId="98" priority="74" stopIfTrue="1">
      <formula>IF(I18="Verify",TRUE,FALSE)</formula>
    </cfRule>
  </conditionalFormatting>
  <conditionalFormatting sqref="K18">
    <cfRule type="expression" dxfId="97" priority="73" stopIfTrue="1">
      <formula>IF(K18="Verify",TRUE,FALSE)</formula>
    </cfRule>
  </conditionalFormatting>
  <conditionalFormatting sqref="M18">
    <cfRule type="expression" dxfId="96" priority="72" stopIfTrue="1">
      <formula>IF(M18="Verify",TRUE,FALSE)</formula>
    </cfRule>
  </conditionalFormatting>
  <conditionalFormatting sqref="O18">
    <cfRule type="expression" dxfId="95" priority="71" stopIfTrue="1">
      <formula>IF(O18="Verify",TRUE,FALSE)</formula>
    </cfRule>
  </conditionalFormatting>
  <conditionalFormatting sqref="C13">
    <cfRule type="expression" dxfId="94" priority="60" stopIfTrue="1">
      <formula>IF(E13="Total covered lives must be greater than or equal to the sum of Small Employer and Individual Market covered lives.",TRUE,FALSE)</formula>
    </cfRule>
  </conditionalFormatting>
  <conditionalFormatting sqref="C14">
    <cfRule type="expression" dxfId="93" priority="59" stopIfTrue="1">
      <formula>IF(E13="Total covered lives must be greater than or equal to the sum of Small Employer and Individual Market covered lives.",TRUE,FALSE)</formula>
    </cfRule>
  </conditionalFormatting>
  <conditionalFormatting sqref="M13:O14">
    <cfRule type="expression" dxfId="92" priority="58" stopIfTrue="1">
      <formula>IF(M13="Review Enrollment Definitions: A 'Subscriber' is a policy holder, the dependents of a subscriber are counted in Covered Lives",TRUE,FALSE)</formula>
    </cfRule>
  </conditionalFormatting>
  <conditionalFormatting sqref="O5">
    <cfRule type="expression" dxfId="91" priority="34" stopIfTrue="1">
      <formula>IF(AND(NOT(ISBLANK(I5)),ISBLANK(G5),ISBLANK(O5)),TRUE,FALSE)</formula>
    </cfRule>
  </conditionalFormatting>
  <conditionalFormatting sqref="O23">
    <cfRule type="expression" dxfId="90" priority="33" stopIfTrue="1">
      <formula>IF(AND(NOT(ISBLANK(I23)),ISBLANK(G23),ISBLANK(O23)),TRUE,FALSE)</formula>
    </cfRule>
  </conditionalFormatting>
  <conditionalFormatting sqref="K31:O33">
    <cfRule type="expression" dxfId="89" priority="31" stopIfTrue="1">
      <formula>IF(K31="Verify and/or Document; The value for average Member Month per Covered Life is outside data parameters. Verify data and document explanations if correct.",TRUE,FALSE)</formula>
    </cfRule>
  </conditionalFormatting>
  <conditionalFormatting sqref="K28:O30">
    <cfRule type="expression" dxfId="88" priority="30" stopIfTrue="1">
      <formula>IF(K28="Review Enrollment Definitions: A 'Subscriber' is a policy holder, the dependents of a subscriber are counted in Covered Lives",TRUE,FALSE)</formula>
    </cfRule>
  </conditionalFormatting>
  <conditionalFormatting sqref="K26:O27">
    <cfRule type="expression" dxfId="87" priority="29" stopIfTrue="1">
      <formula>IF(K26="Total Covered Lives must be greater than or equal to Total Subscribers. See Definitions.",TRUE,FALSE)</formula>
    </cfRule>
  </conditionalFormatting>
  <conditionalFormatting sqref="A4:A5">
    <cfRule type="expression" dxfId="86" priority="28">
      <formula>IF(A4="It is uncommon for the average MM/CL to be exactly 12. Please review enrollment Definitions",TRUE,FALSE)</formula>
    </cfRule>
  </conditionalFormatting>
  <conditionalFormatting sqref="A22:A23">
    <cfRule type="expression" dxfId="85" priority="27">
      <formula>IF(A22="It is uncommon for the average MM/CL to be exactly 12. Please review enrollment Definitions",TRUE,FALSE)</formula>
    </cfRule>
  </conditionalFormatting>
  <conditionalFormatting sqref="P15">
    <cfRule type="containsText" dxfId="84" priority="3" stopIfTrue="1" operator="containsText" text="Please enter the number of Med Supp CL with Rx Benefits">
      <formula>NOT(ISERROR(SEARCH("Please enter the number of Med Supp CL with Rx Benefits",P15)))</formula>
    </cfRule>
    <cfRule type="containsText" dxfId="83" priority="13" stopIfTrue="1" operator="containsText" text="Please enter the number of Med Adv CL with Rx Benefits">
      <formula>NOT(ISERROR(SEARCH("Please enter the number of Med Adv CL with Rx Benefits",P15)))</formula>
    </cfRule>
  </conditionalFormatting>
  <conditionalFormatting sqref="K15">
    <cfRule type="expression" dxfId="82" priority="11">
      <formula>IF((P15="Please enter the number of Med Adv CL with Rx Benefits"),TRUE,FALSE)</formula>
    </cfRule>
  </conditionalFormatting>
  <conditionalFormatting sqref="M15">
    <cfRule type="expression" dxfId="81" priority="9">
      <formula>IF((P15="Please enter the number of Med Supp CL with Rx Benefits"),TRUE,FALSE)</formula>
    </cfRule>
  </conditionalFormatting>
  <conditionalFormatting sqref="C15">
    <cfRule type="expression" dxfId="80" priority="8">
      <formula>IF(OR(C15="Report Sm Empl or Ind Mkt Enrollment",C15="Report Sm Empl or Ind Mkt Revenue"),TRUE,FALSE)</formula>
    </cfRule>
  </conditionalFormatting>
  <conditionalFormatting sqref="A15">
    <cfRule type="expression" dxfId="79" priority="1">
      <formula>IF(OR(P15="Please enter the number of Med Adv CL with Rx Benefits",P15="Please enter the number of Med Supp CL with Rx Benefits"),TRUE,FALSE)</formula>
    </cfRule>
  </conditionalFormatting>
  <dataValidations count="2">
    <dataValidation type="whole" allowBlank="1" showInputMessage="1" showErrorMessage="1" error="Enter whole numbers only._x000a_Please enter any explanations in Section 11." sqref="D9:D10 N9:N10 L9:L10 H9:H10 J9:J10 F9:F10" xr:uid="{00000000-0002-0000-0500-000000000000}">
      <formula1>0</formula1>
      <formula2>300000000</formula2>
    </dataValidation>
    <dataValidation type="whole" allowBlank="1" showInputMessage="1" showErrorMessage="1" error="Please enter whole numbers only._x000a_Document any explanations in Section 11." sqref="C17 E9:E10 G9:G10 I9:I10 K9:K10 M9:M10 O9:O10 C12:C14 E12 G12 I12 K12 M12 O12 M15 K15 M17 I32 E17 G17 I17 K17 O17 C27:C28 C30 C32 E27:E28 E30 E32 G27:G28 G30 G32 I27:I28 I30 C9:C10" xr:uid="{00000000-0002-0000-0500-000001000000}">
      <formula1>0</formula1>
      <formula2>300000000</formula2>
    </dataValidation>
  </dataValidations>
  <hyperlinks>
    <hyperlink ref="A4" location="Definitions!A1" display="Definitions" xr:uid="{00000000-0004-0000-0500-000000000000}"/>
    <hyperlink ref="A22" location="Definitions!A1" display="Definitions" xr:uid="{00000000-0004-0000-0500-000001000000}"/>
    <hyperlink ref="K2" location="'Audit Check'!A1" display="Audit Check" xr:uid="{00000000-0004-0000-0500-000002000000}"/>
    <hyperlink ref="K21" location="'Audit Check'!A1" display="Audit Check" xr:uid="{00000000-0004-0000-0500-000003000000}"/>
    <hyperlink ref="M25" location="explain_4" display="Please document any explanations in Section 12" xr:uid="{00000000-0004-0000-0500-000004000000}"/>
    <hyperlink ref="M35" location="Revenue!A1" display="next section" xr:uid="{00000000-0004-0000-0500-000005000000}"/>
    <hyperlink ref="A37:K37" location="Submitting_Reports" display="Submitting_Reports" xr:uid="{00000000-0004-0000-0500-000006000000}"/>
    <hyperlink ref="M37" location="start" display="start" xr:uid="{00000000-0004-0000-0500-000007000000}"/>
    <hyperlink ref="M25:O25" location="explain_5" display="explain_5" xr:uid="{00000000-0004-0000-0500-000008000000}"/>
    <hyperlink ref="M3" location="explain_4" display="Please document any explanations in Section 12" xr:uid="{00000000-0004-0000-0500-000009000000}"/>
    <hyperlink ref="A4:A5" location="enrolldefs" display="For more information or clarification see Definitions" xr:uid="{00000000-0004-0000-0500-00000A000000}"/>
    <hyperlink ref="A22:A23" location="enrolldefs" display="For more information or clarification see Definitions" xr:uid="{00000000-0004-0000-0500-00000B000000}"/>
  </hyperlinks>
  <printOptions horizontalCentered="1"/>
  <pageMargins left="0.75" right="0.75" top="0.62" bottom="0.97" header="0.5" footer="0.35"/>
  <pageSetup scale="61"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D02E0551-D910-40E0-8DAB-DE24302F166D}">
            <xm:f>IF(AND('Company Information'!T9&gt;0,ISBLANK(C13)),TRUE,FALSE)</xm:f>
            <x14:dxf>
              <fill>
                <patternFill>
                  <bgColor rgb="FFFFFF00"/>
                </patternFill>
              </fill>
            </x14:dxf>
          </x14:cfRule>
          <xm:sqref>C13:C14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IN25"/>
  <sheetViews>
    <sheetView showGridLines="0" zoomScaleNormal="100" workbookViewId="0">
      <selection sqref="A1:Q1"/>
    </sheetView>
  </sheetViews>
  <sheetFormatPr defaultColWidth="0" defaultRowHeight="12.75" zeroHeight="1" x14ac:dyDescent="0.2"/>
  <cols>
    <col min="1" max="1" width="27.140625" style="250" customWidth="1"/>
    <col min="2" max="2" width="6.7109375" style="328" hidden="1" customWidth="1"/>
    <col min="3" max="3" width="13.42578125" style="101" customWidth="1"/>
    <col min="4" max="4" width="6.7109375" style="328" hidden="1" customWidth="1"/>
    <col min="5" max="5" width="13.42578125" style="251" customWidth="1"/>
    <col min="6" max="6" width="6.7109375" style="328" hidden="1" customWidth="1"/>
    <col min="7" max="7" width="13.5703125" style="97" customWidth="1"/>
    <col min="8" max="8" width="6.7109375" style="329" hidden="1" customWidth="1"/>
    <col min="9" max="9" width="13.42578125" style="119" customWidth="1"/>
    <col min="10" max="10" width="6.7109375" style="329" hidden="1" customWidth="1"/>
    <col min="11" max="11" width="13.42578125" style="119" customWidth="1"/>
    <col min="12" max="12" width="6.7109375" style="329" hidden="1" customWidth="1"/>
    <col min="13" max="13" width="13.42578125" style="119" customWidth="1"/>
    <col min="14" max="14" width="6.7109375" style="328" hidden="1" customWidth="1"/>
    <col min="15" max="15" width="13.5703125" style="101" customWidth="1"/>
    <col min="16" max="16" width="6.7109375" style="328" hidden="1" customWidth="1"/>
    <col min="17" max="17" width="13.42578125" style="101" customWidth="1"/>
    <col min="18" max="18" width="6.7109375" style="328" hidden="1" customWidth="1"/>
    <col min="19" max="19" width="13.5703125" style="101" customWidth="1"/>
    <col min="20" max="20" width="14.28515625" style="101" hidden="1" customWidth="1"/>
    <col min="21" max="16384" width="9.140625" style="101" hidden="1"/>
  </cols>
  <sheetData>
    <row r="1" spans="1:248" ht="19.5" customHeight="1" thickBot="1" x14ac:dyDescent="0.25">
      <c r="A1" s="976" t="e">
        <f>CONCATENATE("Report for Health Plan ID"," ", 'Company Information'!D4, "  ", 'Company Information'!D5)</f>
        <v>#N/A</v>
      </c>
      <c r="B1" s="976"/>
      <c r="C1" s="976"/>
      <c r="D1" s="976"/>
      <c r="E1" s="976"/>
      <c r="F1" s="976"/>
      <c r="G1" s="976"/>
      <c r="H1" s="976"/>
      <c r="I1" s="976"/>
      <c r="J1" s="976"/>
      <c r="K1" s="976"/>
      <c r="L1" s="976"/>
      <c r="M1" s="976"/>
      <c r="N1" s="976"/>
      <c r="O1" s="976"/>
      <c r="P1" s="976"/>
      <c r="Q1" s="976"/>
      <c r="R1" s="260"/>
      <c r="S1" s="602" t="s">
        <v>508</v>
      </c>
      <c r="T1" s="262"/>
      <c r="U1" s="261"/>
      <c r="V1" s="261"/>
      <c r="W1" s="261"/>
      <c r="X1" s="261"/>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4"/>
      <c r="AY1" s="954"/>
      <c r="AZ1" s="954"/>
      <c r="BA1" s="954"/>
      <c r="BB1" s="954"/>
      <c r="BC1" s="954"/>
      <c r="BD1" s="954"/>
      <c r="BE1" s="954"/>
      <c r="BF1" s="954"/>
      <c r="BG1" s="954"/>
      <c r="BH1" s="954"/>
      <c r="BI1" s="954"/>
      <c r="BJ1" s="954"/>
      <c r="BK1" s="954"/>
      <c r="BL1" s="954"/>
      <c r="BM1" s="954"/>
      <c r="BN1" s="954"/>
      <c r="BO1" s="954"/>
      <c r="BP1" s="954"/>
      <c r="BQ1" s="954"/>
      <c r="BR1" s="954"/>
      <c r="BS1" s="954"/>
      <c r="BT1" s="954"/>
      <c r="BU1" s="954"/>
      <c r="BV1" s="954"/>
      <c r="BW1" s="954"/>
      <c r="BX1" s="954"/>
      <c r="BY1" s="954"/>
      <c r="BZ1" s="954"/>
      <c r="CA1" s="954"/>
      <c r="CB1" s="954"/>
      <c r="CC1" s="954"/>
      <c r="CD1" s="954"/>
      <c r="CE1" s="954"/>
      <c r="CF1" s="954"/>
      <c r="CG1" s="954"/>
      <c r="CH1" s="954"/>
      <c r="CI1" s="954"/>
      <c r="CJ1" s="954"/>
      <c r="CK1" s="954"/>
      <c r="CL1" s="954"/>
      <c r="CM1" s="954"/>
      <c r="CN1" s="954"/>
      <c r="CO1" s="954"/>
      <c r="CP1" s="954"/>
      <c r="CQ1" s="954"/>
      <c r="CR1" s="954"/>
      <c r="CS1" s="954"/>
      <c r="CT1" s="954"/>
      <c r="CU1" s="954"/>
      <c r="CV1" s="954"/>
      <c r="CW1" s="954"/>
      <c r="CX1" s="954"/>
      <c r="CY1" s="954"/>
      <c r="CZ1" s="954"/>
      <c r="DA1" s="954"/>
      <c r="DB1" s="954"/>
      <c r="DC1" s="954"/>
      <c r="DD1" s="954"/>
      <c r="DE1" s="954"/>
      <c r="DF1" s="954"/>
      <c r="DG1" s="954"/>
      <c r="DH1" s="954"/>
      <c r="DI1" s="954"/>
      <c r="DJ1" s="954"/>
      <c r="DK1" s="954"/>
      <c r="DL1" s="954"/>
      <c r="DM1" s="954"/>
      <c r="DN1" s="954"/>
      <c r="DO1" s="954"/>
      <c r="DP1" s="954"/>
      <c r="DQ1" s="954"/>
      <c r="DR1" s="954"/>
      <c r="DS1" s="954"/>
      <c r="DT1" s="954"/>
      <c r="DU1" s="954"/>
      <c r="DV1" s="954"/>
      <c r="DW1" s="954"/>
      <c r="DX1" s="954"/>
      <c r="DY1" s="954"/>
      <c r="DZ1" s="954"/>
      <c r="EA1" s="954"/>
      <c r="EB1" s="954"/>
      <c r="EC1" s="954"/>
      <c r="ED1" s="954"/>
      <c r="EE1" s="954"/>
      <c r="EF1" s="954"/>
      <c r="EG1" s="954"/>
      <c r="EH1" s="954"/>
      <c r="EI1" s="954"/>
      <c r="EJ1" s="954"/>
      <c r="EK1" s="954"/>
      <c r="EL1" s="954"/>
      <c r="EM1" s="954"/>
      <c r="EN1" s="954"/>
      <c r="EO1" s="954"/>
      <c r="EP1" s="954"/>
      <c r="EQ1" s="954"/>
      <c r="ER1" s="954"/>
      <c r="ES1" s="954"/>
      <c r="ET1" s="954"/>
      <c r="EU1" s="954"/>
      <c r="EV1" s="954"/>
      <c r="EW1" s="954"/>
      <c r="EX1" s="954"/>
      <c r="EY1" s="954"/>
      <c r="EZ1" s="954"/>
      <c r="FA1" s="954"/>
      <c r="FB1" s="954"/>
      <c r="FC1" s="954"/>
      <c r="FD1" s="954"/>
      <c r="FE1" s="954"/>
      <c r="FF1" s="954"/>
      <c r="FG1" s="954"/>
      <c r="FH1" s="954"/>
      <c r="FI1" s="954"/>
      <c r="FJ1" s="954"/>
      <c r="FK1" s="954"/>
      <c r="FL1" s="954"/>
      <c r="FM1" s="954"/>
      <c r="FN1" s="954"/>
      <c r="FO1" s="954"/>
      <c r="FP1" s="954"/>
      <c r="FQ1" s="954"/>
      <c r="FR1" s="954"/>
      <c r="FS1" s="954"/>
      <c r="FT1" s="954"/>
      <c r="FU1" s="954"/>
      <c r="FV1" s="954"/>
      <c r="FW1" s="954"/>
      <c r="FX1" s="954"/>
      <c r="FY1" s="954"/>
      <c r="FZ1" s="954"/>
      <c r="GA1" s="954"/>
      <c r="GB1" s="954"/>
      <c r="GC1" s="954"/>
      <c r="GD1" s="954"/>
      <c r="GE1" s="954"/>
      <c r="GF1" s="954"/>
      <c r="GG1" s="954"/>
      <c r="GH1" s="954"/>
      <c r="GI1" s="954"/>
      <c r="GJ1" s="954"/>
      <c r="GK1" s="954"/>
      <c r="GL1" s="954"/>
      <c r="GM1" s="954"/>
      <c r="GN1" s="954"/>
      <c r="GO1" s="954"/>
      <c r="GP1" s="954"/>
      <c r="GQ1" s="954"/>
      <c r="GR1" s="954"/>
      <c r="GS1" s="954"/>
      <c r="GT1" s="954"/>
      <c r="GU1" s="954"/>
      <c r="GV1" s="954"/>
      <c r="GW1" s="954"/>
      <c r="GX1" s="954"/>
      <c r="GY1" s="954"/>
      <c r="GZ1" s="954"/>
      <c r="HA1" s="954"/>
      <c r="HB1" s="954"/>
      <c r="HC1" s="954"/>
      <c r="HD1" s="954"/>
      <c r="HE1" s="954"/>
      <c r="HF1" s="954"/>
      <c r="HG1" s="954"/>
      <c r="HH1" s="954"/>
      <c r="HI1" s="954"/>
      <c r="HJ1" s="954"/>
      <c r="HK1" s="954"/>
      <c r="HL1" s="954"/>
      <c r="HM1" s="954"/>
      <c r="HN1" s="954"/>
      <c r="HO1" s="954"/>
      <c r="HP1" s="954"/>
      <c r="HQ1" s="954"/>
      <c r="HR1" s="954"/>
      <c r="HS1" s="954"/>
      <c r="HT1" s="954"/>
      <c r="HU1" s="954"/>
      <c r="HV1" s="954"/>
      <c r="HW1" s="954"/>
      <c r="HX1" s="954"/>
      <c r="HY1" s="954"/>
      <c r="HZ1" s="954"/>
      <c r="IA1" s="954"/>
      <c r="IB1" s="954"/>
      <c r="IC1" s="954"/>
      <c r="ID1" s="954"/>
      <c r="IE1" s="954"/>
      <c r="IF1" s="954"/>
      <c r="IG1" s="954"/>
      <c r="IH1" s="954"/>
      <c r="II1" s="954"/>
      <c r="IJ1" s="954"/>
      <c r="IK1" s="954"/>
      <c r="IL1" s="954"/>
      <c r="IM1" s="954"/>
      <c r="IN1" s="954"/>
    </row>
    <row r="2" spans="1:248" ht="25.5" customHeight="1" x14ac:dyDescent="0.2">
      <c r="A2" s="977" t="s">
        <v>171</v>
      </c>
      <c r="B2" s="978"/>
      <c r="C2" s="978"/>
      <c r="D2" s="978"/>
      <c r="E2" s="978"/>
      <c r="F2" s="552"/>
      <c r="G2" s="553" t="s">
        <v>279</v>
      </c>
      <c r="H2" s="552"/>
      <c r="I2" s="962" t="s">
        <v>400</v>
      </c>
      <c r="J2" s="963"/>
      <c r="K2" s="963"/>
      <c r="L2" s="554"/>
      <c r="M2" s="846" t="str">
        <f>CONCATENATE("Calendar Year ",'Company Information'!$N$1)</f>
        <v>Calendar Year 2024</v>
      </c>
      <c r="N2" s="822"/>
      <c r="O2" s="822"/>
      <c r="P2" s="822"/>
      <c r="Q2" s="823"/>
      <c r="R2" s="264"/>
      <c r="S2" s="75" t="s">
        <v>508</v>
      </c>
    </row>
    <row r="3" spans="1:248" ht="42.6" customHeight="1" x14ac:dyDescent="0.2">
      <c r="A3" s="970" t="s">
        <v>467</v>
      </c>
      <c r="B3" s="971"/>
      <c r="C3" s="971"/>
      <c r="D3" s="971"/>
      <c r="E3" s="971"/>
      <c r="F3" s="971"/>
      <c r="G3" s="971"/>
      <c r="H3" s="971"/>
      <c r="I3" s="971"/>
      <c r="J3" s="971"/>
      <c r="K3" s="971"/>
      <c r="L3" s="971"/>
      <c r="M3" s="971"/>
      <c r="N3" s="971"/>
      <c r="O3" s="971"/>
      <c r="P3" s="971"/>
      <c r="Q3" s="972"/>
      <c r="R3" s="263"/>
      <c r="S3" s="614" t="s">
        <v>508</v>
      </c>
    </row>
    <row r="4" spans="1:248" ht="26.25" customHeight="1" x14ac:dyDescent="0.2">
      <c r="A4" s="959" t="s">
        <v>431</v>
      </c>
      <c r="B4" s="264"/>
      <c r="C4" s="957" t="s">
        <v>54</v>
      </c>
      <c r="D4" s="265"/>
      <c r="E4" s="957" t="s">
        <v>57</v>
      </c>
      <c r="F4" s="266"/>
      <c r="G4" s="957" t="s">
        <v>72</v>
      </c>
      <c r="H4" s="265"/>
      <c r="I4" s="957" t="s">
        <v>62</v>
      </c>
      <c r="J4" s="957"/>
      <c r="K4" s="957"/>
      <c r="L4" s="265"/>
      <c r="M4" s="964" t="s">
        <v>63</v>
      </c>
      <c r="N4" s="265"/>
      <c r="O4" s="957" t="s">
        <v>174</v>
      </c>
      <c r="P4" s="957"/>
      <c r="Q4" s="966"/>
      <c r="R4" s="267"/>
      <c r="S4" s="615" t="s">
        <v>508</v>
      </c>
      <c r="T4" s="240"/>
      <c r="U4" s="240"/>
    </row>
    <row r="5" spans="1:248" ht="29.25" customHeight="1" x14ac:dyDescent="0.2">
      <c r="A5" s="960"/>
      <c r="B5" s="264"/>
      <c r="C5" s="958"/>
      <c r="D5" s="268"/>
      <c r="E5" s="958"/>
      <c r="F5" s="269"/>
      <c r="G5" s="958"/>
      <c r="H5" s="269"/>
      <c r="I5" s="270" t="s">
        <v>64</v>
      </c>
      <c r="J5" s="271"/>
      <c r="K5" s="270" t="s">
        <v>65</v>
      </c>
      <c r="L5" s="271"/>
      <c r="M5" s="965"/>
      <c r="N5" s="271"/>
      <c r="O5" s="270" t="s">
        <v>64</v>
      </c>
      <c r="P5" s="271"/>
      <c r="Q5" s="272" t="s">
        <v>65</v>
      </c>
      <c r="R5" s="273"/>
      <c r="S5" s="615" t="s">
        <v>508</v>
      </c>
      <c r="T5" s="240"/>
      <c r="U5" s="240"/>
    </row>
    <row r="6" spans="1:248" ht="32.25" customHeight="1" x14ac:dyDescent="0.2">
      <c r="A6" s="274" t="s">
        <v>234</v>
      </c>
      <c r="B6" s="275">
        <v>1062</v>
      </c>
      <c r="C6" s="276">
        <f>SUM(C7,C8)</f>
        <v>0</v>
      </c>
      <c r="D6" s="277">
        <v>1068</v>
      </c>
      <c r="E6" s="278">
        <f>SUM(E7,E8)</f>
        <v>0</v>
      </c>
      <c r="F6" s="277">
        <v>1080</v>
      </c>
      <c r="G6" s="278">
        <f>SUM(G7,G8)</f>
        <v>0</v>
      </c>
      <c r="H6" s="277">
        <v>1074</v>
      </c>
      <c r="I6" s="278">
        <f>SUM(I7+I8)</f>
        <v>0</v>
      </c>
      <c r="J6" s="277">
        <v>1076</v>
      </c>
      <c r="K6" s="278">
        <f>SUM(K7,K8)</f>
        <v>0</v>
      </c>
      <c r="L6" s="277">
        <v>1078</v>
      </c>
      <c r="M6" s="278">
        <f>SUM(M7,M8)</f>
        <v>0</v>
      </c>
      <c r="N6" s="277">
        <v>1355</v>
      </c>
      <c r="O6" s="278">
        <f>SUM(O7,O8)</f>
        <v>0</v>
      </c>
      <c r="P6" s="277">
        <v>1357</v>
      </c>
      <c r="Q6" s="279">
        <f>SUM(Q7,Q8)</f>
        <v>0</v>
      </c>
      <c r="R6" s="280"/>
      <c r="S6" s="616" t="s">
        <v>508</v>
      </c>
    </row>
    <row r="7" spans="1:248" ht="25.5" customHeight="1" x14ac:dyDescent="0.2">
      <c r="A7" s="281" t="s">
        <v>432</v>
      </c>
      <c r="B7" s="221">
        <v>1391</v>
      </c>
      <c r="C7" s="282"/>
      <c r="D7" s="283">
        <v>1393</v>
      </c>
      <c r="E7" s="284"/>
      <c r="F7" s="283">
        <v>1395</v>
      </c>
      <c r="G7" s="284"/>
      <c r="H7" s="285">
        <v>1397</v>
      </c>
      <c r="I7" s="284"/>
      <c r="J7" s="283">
        <v>1399</v>
      </c>
      <c r="K7" s="284"/>
      <c r="L7" s="285">
        <v>1401</v>
      </c>
      <c r="M7" s="284"/>
      <c r="N7" s="283">
        <v>1403</v>
      </c>
      <c r="O7" s="284"/>
      <c r="P7" s="283">
        <v>1405</v>
      </c>
      <c r="Q7" s="286"/>
      <c r="R7" s="287"/>
      <c r="S7" s="288" t="str">
        <f>IF(AND(SUM(C7+E7+G7+I7+K7+M7+O7+Q7)&lt;&gt;Code_1026,'Company Information'!E12&gt;=3000000),"Error","")</f>
        <v/>
      </c>
      <c r="T7" s="240"/>
      <c r="U7" s="289"/>
      <c r="W7" s="290">
        <f>SUM(C7+E7+G7+I7+K7+M7+O7+Q7)</f>
        <v>0</v>
      </c>
    </row>
    <row r="8" spans="1:248" ht="25.5" customHeight="1" thickBot="1" x14ac:dyDescent="0.25">
      <c r="A8" s="291" t="s">
        <v>433</v>
      </c>
      <c r="B8" s="292">
        <v>1392</v>
      </c>
      <c r="C8" s="293"/>
      <c r="D8" s="294">
        <v>1394</v>
      </c>
      <c r="E8" s="295"/>
      <c r="F8" s="294">
        <v>1396</v>
      </c>
      <c r="G8" s="295"/>
      <c r="H8" s="296">
        <v>1398</v>
      </c>
      <c r="I8" s="295"/>
      <c r="J8" s="297">
        <v>1400</v>
      </c>
      <c r="K8" s="295"/>
      <c r="L8" s="297">
        <v>1402</v>
      </c>
      <c r="M8" s="295"/>
      <c r="N8" s="296">
        <v>1404</v>
      </c>
      <c r="O8" s="295"/>
      <c r="P8" s="297">
        <v>1406</v>
      </c>
      <c r="Q8" s="298"/>
      <c r="R8" s="299"/>
      <c r="S8" s="288" t="str">
        <f>IF(AND(SUM(C8+E8+G8+I8+K8+M8+O8+Q8)&lt;&gt;Code_1045,'Company Information'!E12&gt;=3000000),"Error","")</f>
        <v/>
      </c>
      <c r="T8" s="240"/>
      <c r="U8" s="240"/>
      <c r="W8" s="290">
        <f>SUM(C8+E8+G8+I8+K8+M8+O8+Q8)</f>
        <v>0</v>
      </c>
    </row>
    <row r="9" spans="1:248" s="119" customFormat="1" ht="16.5" customHeight="1" x14ac:dyDescent="0.2">
      <c r="A9" s="968" t="str">
        <f>IF(S7="Error",CONCATENATE("Total Medical Premium Revenue in this section: "&amp;TEXT(W7,"$0,000"), "   MUST equal the value reported in Section 2: "&amp;TEXT('Company Information'!E$8,"$0,000")),"")</f>
        <v/>
      </c>
      <c r="B9" s="969"/>
      <c r="C9" s="969"/>
      <c r="D9" s="969"/>
      <c r="E9" s="969"/>
      <c r="F9" s="969"/>
      <c r="G9" s="969"/>
      <c r="H9" s="969"/>
      <c r="I9" s="969"/>
      <c r="J9" s="969"/>
      <c r="K9" s="969"/>
      <c r="L9" s="969"/>
      <c r="M9" s="969"/>
      <c r="N9" s="969"/>
      <c r="O9" s="969"/>
      <c r="P9" s="300"/>
      <c r="Q9" s="301" t="str">
        <f>IF(S7="Error","Section 2","")</f>
        <v/>
      </c>
      <c r="R9" s="302"/>
      <c r="S9" s="961" t="str">
        <f>IF(OR(S7="Error!",S8="Error!"),"Audit Check","")</f>
        <v/>
      </c>
      <c r="T9" s="257"/>
      <c r="U9" s="257"/>
    </row>
    <row r="10" spans="1:248" s="257" customFormat="1" ht="15" customHeight="1" x14ac:dyDescent="0.2">
      <c r="A10" s="955" t="str">
        <f>IF(S8="Error",CONCATENATE("Total Dental Premium Revenue in this section: "&amp;TEXT(W8,"$0,000"), "   MUST equal the value reported in Section 2: "&amp;TEXT('Company Information'!E$11,"$0,000")),"")</f>
        <v/>
      </c>
      <c r="B10" s="956"/>
      <c r="C10" s="956"/>
      <c r="D10" s="956"/>
      <c r="E10" s="956"/>
      <c r="F10" s="956"/>
      <c r="G10" s="956"/>
      <c r="H10" s="956"/>
      <c r="I10" s="956"/>
      <c r="J10" s="956"/>
      <c r="K10" s="956"/>
      <c r="L10" s="956"/>
      <c r="M10" s="956"/>
      <c r="N10" s="956"/>
      <c r="O10" s="956"/>
      <c r="P10" s="303"/>
      <c r="Q10" s="304" t="str">
        <f>IF(S8="Error","Section 2","")</f>
        <v/>
      </c>
      <c r="R10" s="302"/>
      <c r="S10" s="961"/>
    </row>
    <row r="11" spans="1:248" s="257" customFormat="1" ht="9" customHeight="1" thickBot="1" x14ac:dyDescent="0.25">
      <c r="A11" s="305"/>
      <c r="B11" s="306"/>
      <c r="C11" s="306"/>
      <c r="D11" s="306"/>
      <c r="E11" s="306"/>
      <c r="F11" s="306"/>
      <c r="G11" s="306"/>
      <c r="H11" s="306"/>
      <c r="I11" s="306"/>
      <c r="J11" s="306"/>
      <c r="K11" s="306"/>
      <c r="L11" s="306"/>
      <c r="M11" s="306"/>
      <c r="N11" s="306"/>
      <c r="O11" s="306"/>
      <c r="P11" s="307"/>
      <c r="Q11" s="308"/>
      <c r="R11" s="309"/>
      <c r="S11" s="310"/>
    </row>
    <row r="12" spans="1:248" s="257" customFormat="1" ht="27" customHeight="1" x14ac:dyDescent="0.2">
      <c r="A12" s="973" t="s">
        <v>468</v>
      </c>
      <c r="B12" s="974"/>
      <c r="C12" s="974"/>
      <c r="D12" s="974"/>
      <c r="E12" s="974"/>
      <c r="F12" s="974"/>
      <c r="G12" s="974"/>
      <c r="H12" s="974"/>
      <c r="I12" s="974"/>
      <c r="J12" s="974"/>
      <c r="K12" s="974"/>
      <c r="L12" s="974"/>
      <c r="M12" s="974"/>
      <c r="N12" s="974"/>
      <c r="O12" s="974"/>
      <c r="P12" s="974"/>
      <c r="Q12" s="974"/>
      <c r="R12" s="974"/>
      <c r="S12" s="975"/>
    </row>
    <row r="13" spans="1:248" ht="26.25" customHeight="1" x14ac:dyDescent="0.2">
      <c r="A13" s="959" t="s">
        <v>431</v>
      </c>
      <c r="B13" s="264"/>
      <c r="C13" s="957" t="s">
        <v>54</v>
      </c>
      <c r="D13" s="265"/>
      <c r="E13" s="957" t="s">
        <v>57</v>
      </c>
      <c r="F13" s="265"/>
      <c r="G13" s="957" t="s">
        <v>72</v>
      </c>
      <c r="H13" s="265"/>
      <c r="I13" s="957" t="s">
        <v>62</v>
      </c>
      <c r="J13" s="957"/>
      <c r="K13" s="957"/>
      <c r="L13" s="265"/>
      <c r="M13" s="964" t="s">
        <v>63</v>
      </c>
      <c r="N13" s="265"/>
      <c r="O13" s="958" t="s">
        <v>174</v>
      </c>
      <c r="P13" s="958"/>
      <c r="Q13" s="958"/>
      <c r="R13" s="311"/>
      <c r="S13" s="966" t="s">
        <v>250</v>
      </c>
      <c r="T13" s="240"/>
      <c r="U13" s="240"/>
    </row>
    <row r="14" spans="1:248" ht="29.25" customHeight="1" x14ac:dyDescent="0.2">
      <c r="A14" s="960"/>
      <c r="B14" s="264"/>
      <c r="C14" s="958"/>
      <c r="D14" s="269"/>
      <c r="E14" s="958"/>
      <c r="F14" s="269"/>
      <c r="G14" s="958"/>
      <c r="H14" s="269"/>
      <c r="I14" s="270" t="s">
        <v>64</v>
      </c>
      <c r="J14" s="271"/>
      <c r="K14" s="270" t="s">
        <v>65</v>
      </c>
      <c r="L14" s="271"/>
      <c r="M14" s="965"/>
      <c r="N14" s="271"/>
      <c r="O14" s="270" t="s">
        <v>64</v>
      </c>
      <c r="P14" s="271"/>
      <c r="Q14" s="270" t="s">
        <v>65</v>
      </c>
      <c r="R14" s="312"/>
      <c r="S14" s="967"/>
      <c r="T14" s="240"/>
      <c r="U14" s="240"/>
    </row>
    <row r="15" spans="1:248" ht="34.9" customHeight="1" x14ac:dyDescent="0.2">
      <c r="A15" s="313" t="s">
        <v>402</v>
      </c>
      <c r="B15" s="544">
        <v>1419</v>
      </c>
      <c r="C15" s="546"/>
      <c r="D15" s="314"/>
      <c r="E15" s="617" t="s">
        <v>508</v>
      </c>
      <c r="F15" s="269"/>
      <c r="G15" s="950" t="s">
        <v>403</v>
      </c>
      <c r="H15" s="950"/>
      <c r="I15" s="950"/>
      <c r="J15" s="950"/>
      <c r="K15" s="950"/>
      <c r="L15" s="950"/>
      <c r="M15" s="950"/>
      <c r="N15" s="950"/>
      <c r="O15" s="950"/>
      <c r="P15" s="950"/>
      <c r="Q15" s="950"/>
      <c r="R15" s="950"/>
      <c r="S15" s="951"/>
      <c r="T15" s="240"/>
      <c r="U15" s="240"/>
    </row>
    <row r="16" spans="1:248" ht="34.9" customHeight="1" x14ac:dyDescent="0.2">
      <c r="A16" s="315" t="s">
        <v>474</v>
      </c>
      <c r="B16" s="117">
        <v>1063</v>
      </c>
      <c r="C16" s="316"/>
      <c r="D16" s="317">
        <v>1069</v>
      </c>
      <c r="E16" s="162"/>
      <c r="F16" s="318"/>
      <c r="G16" s="625" t="s">
        <v>508</v>
      </c>
      <c r="H16" s="618"/>
      <c r="I16" s="625" t="s">
        <v>508</v>
      </c>
      <c r="J16" s="618"/>
      <c r="K16" s="625" t="s">
        <v>508</v>
      </c>
      <c r="L16" s="618"/>
      <c r="M16" s="625" t="s">
        <v>508</v>
      </c>
      <c r="N16" s="618"/>
      <c r="O16" s="625" t="s">
        <v>508</v>
      </c>
      <c r="P16" s="619"/>
      <c r="Q16" s="625" t="s">
        <v>508</v>
      </c>
      <c r="R16" s="620"/>
      <c r="S16" s="626" t="s">
        <v>508</v>
      </c>
      <c r="T16" s="240"/>
      <c r="U16" s="240"/>
    </row>
    <row r="17" spans="1:21" ht="34.9" customHeight="1" x14ac:dyDescent="0.2">
      <c r="A17" s="315" t="s">
        <v>152</v>
      </c>
      <c r="B17" s="221">
        <v>1064</v>
      </c>
      <c r="C17" s="319"/>
      <c r="D17" s="318">
        <v>1070</v>
      </c>
      <c r="E17" s="319"/>
      <c r="F17" s="320"/>
      <c r="G17" s="621" t="s">
        <v>508</v>
      </c>
      <c r="H17" s="618"/>
      <c r="I17" s="625" t="s">
        <v>508</v>
      </c>
      <c r="J17" s="618"/>
      <c r="K17" s="625" t="s">
        <v>508</v>
      </c>
      <c r="L17" s="618"/>
      <c r="M17" s="625" t="s">
        <v>508</v>
      </c>
      <c r="N17" s="618"/>
      <c r="O17" s="625" t="s">
        <v>508</v>
      </c>
      <c r="P17" s="619"/>
      <c r="Q17" s="625" t="s">
        <v>508</v>
      </c>
      <c r="R17" s="620"/>
      <c r="S17" s="626" t="s">
        <v>508</v>
      </c>
      <c r="T17" s="240"/>
      <c r="U17" s="240"/>
    </row>
    <row r="18" spans="1:21" ht="34.9" customHeight="1" x14ac:dyDescent="0.2">
      <c r="A18" s="315" t="s">
        <v>475</v>
      </c>
      <c r="B18" s="321">
        <v>1065</v>
      </c>
      <c r="C18" s="154"/>
      <c r="D18" s="322">
        <v>1071</v>
      </c>
      <c r="E18" s="154"/>
      <c r="F18" s="323"/>
      <c r="G18" s="621" t="s">
        <v>508</v>
      </c>
      <c r="H18" s="618"/>
      <c r="I18" s="625" t="s">
        <v>508</v>
      </c>
      <c r="J18" s="618"/>
      <c r="K18" s="625" t="s">
        <v>508</v>
      </c>
      <c r="L18" s="618"/>
      <c r="M18" s="625" t="s">
        <v>508</v>
      </c>
      <c r="N18" s="618"/>
      <c r="O18" s="625" t="s">
        <v>508</v>
      </c>
      <c r="P18" s="619"/>
      <c r="Q18" s="625" t="s">
        <v>508</v>
      </c>
      <c r="R18" s="620"/>
      <c r="S18" s="626" t="s">
        <v>508</v>
      </c>
      <c r="T18" s="240"/>
      <c r="U18" s="240"/>
    </row>
    <row r="19" spans="1:21" ht="34.9" customHeight="1" x14ac:dyDescent="0.2">
      <c r="A19" s="315" t="s">
        <v>235</v>
      </c>
      <c r="B19" s="321">
        <v>1066</v>
      </c>
      <c r="C19" s="154"/>
      <c r="D19" s="322">
        <v>1072</v>
      </c>
      <c r="E19" s="316"/>
      <c r="F19" s="324"/>
      <c r="G19" s="952" t="s">
        <v>434</v>
      </c>
      <c r="H19" s="953"/>
      <c r="I19" s="953"/>
      <c r="J19" s="953"/>
      <c r="K19" s="953"/>
      <c r="L19" s="325"/>
      <c r="M19" s="622" t="s">
        <v>508</v>
      </c>
      <c r="N19" s="545"/>
      <c r="O19" s="623" t="s">
        <v>508</v>
      </c>
      <c r="P19" s="545"/>
      <c r="Q19" s="623" t="s">
        <v>508</v>
      </c>
      <c r="R19" s="545"/>
      <c r="S19" s="624" t="s">
        <v>508</v>
      </c>
      <c r="T19" s="240"/>
      <c r="U19" s="240"/>
    </row>
    <row r="20" spans="1:21" ht="34.9" customHeight="1" thickBot="1" x14ac:dyDescent="0.25">
      <c r="A20" s="326" t="s">
        <v>23</v>
      </c>
      <c r="B20" s="327">
        <v>1067</v>
      </c>
      <c r="C20" s="295"/>
      <c r="D20" s="296">
        <v>1073</v>
      </c>
      <c r="E20" s="295"/>
      <c r="F20" s="297">
        <v>1081</v>
      </c>
      <c r="G20" s="295"/>
      <c r="H20" s="296">
        <v>1075</v>
      </c>
      <c r="I20" s="295"/>
      <c r="J20" s="296">
        <v>1077</v>
      </c>
      <c r="K20" s="295"/>
      <c r="L20" s="296">
        <v>1079</v>
      </c>
      <c r="M20" s="295"/>
      <c r="N20" s="296">
        <v>1356</v>
      </c>
      <c r="O20" s="295"/>
      <c r="P20" s="296">
        <v>1358</v>
      </c>
      <c r="Q20" s="295"/>
      <c r="R20" s="296">
        <v>1082</v>
      </c>
      <c r="S20" s="298"/>
      <c r="U20" s="240"/>
    </row>
    <row r="21" spans="1:21" ht="24.75" customHeight="1" x14ac:dyDescent="0.2">
      <c r="A21" s="627" t="s">
        <v>508</v>
      </c>
      <c r="C21" s="627" t="s">
        <v>508</v>
      </c>
      <c r="E21" s="627" t="s">
        <v>508</v>
      </c>
      <c r="G21" s="627" t="s">
        <v>508</v>
      </c>
      <c r="I21" s="627" t="s">
        <v>508</v>
      </c>
      <c r="K21" s="627" t="s">
        <v>508</v>
      </c>
      <c r="M21" s="627" t="s">
        <v>508</v>
      </c>
      <c r="O21" s="627" t="s">
        <v>508</v>
      </c>
      <c r="Q21" s="330" t="str">
        <f>IF('Company Information'!S12&gt;=3000000,"next section","")</f>
        <v/>
      </c>
      <c r="S21" s="627" t="s">
        <v>508</v>
      </c>
    </row>
    <row r="22" spans="1:21" hidden="1" x14ac:dyDescent="0.2">
      <c r="G22" s="101"/>
    </row>
    <row r="23" spans="1:21" hidden="1" x14ac:dyDescent="0.2">
      <c r="G23" s="101"/>
    </row>
    <row r="24" spans="1:21" hidden="1" x14ac:dyDescent="0.2">
      <c r="G24" s="101"/>
    </row>
    <row r="25" spans="1:21" hidden="1" x14ac:dyDescent="0.2">
      <c r="G25" s="101"/>
      <c r="R25" s="264"/>
    </row>
  </sheetData>
  <sheetProtection sheet="1" objects="1" scenarios="1"/>
  <mergeCells count="54">
    <mergeCell ref="IG1:IN1"/>
    <mergeCell ref="GS1:GZ1"/>
    <mergeCell ref="HA1:HH1"/>
    <mergeCell ref="HI1:HP1"/>
    <mergeCell ref="HQ1:HX1"/>
    <mergeCell ref="FU1:GB1"/>
    <mergeCell ref="GC1:GJ1"/>
    <mergeCell ref="GK1:GR1"/>
    <mergeCell ref="HY1:IF1"/>
    <mergeCell ref="EO1:EV1"/>
    <mergeCell ref="EW1:FD1"/>
    <mergeCell ref="FE1:FL1"/>
    <mergeCell ref="FM1:FT1"/>
    <mergeCell ref="DQ1:DX1"/>
    <mergeCell ref="DY1:EF1"/>
    <mergeCell ref="EG1:EN1"/>
    <mergeCell ref="DA1:DH1"/>
    <mergeCell ref="Y1:AF1"/>
    <mergeCell ref="DI1:DP1"/>
    <mergeCell ref="CK1:CR1"/>
    <mergeCell ref="BU1:CB1"/>
    <mergeCell ref="CC1:CJ1"/>
    <mergeCell ref="C4:C5"/>
    <mergeCell ref="E4:E5"/>
    <mergeCell ref="BM1:BT1"/>
    <mergeCell ref="AO1:AV1"/>
    <mergeCell ref="S13:S14"/>
    <mergeCell ref="I13:K13"/>
    <mergeCell ref="M13:M14"/>
    <mergeCell ref="O13:Q13"/>
    <mergeCell ref="A9:O9"/>
    <mergeCell ref="A3:Q3"/>
    <mergeCell ref="A12:S12"/>
    <mergeCell ref="BE1:BL1"/>
    <mergeCell ref="M2:Q2"/>
    <mergeCell ref="O4:Q4"/>
    <mergeCell ref="A1:Q1"/>
    <mergeCell ref="A2:E2"/>
    <mergeCell ref="G15:S15"/>
    <mergeCell ref="G19:K19"/>
    <mergeCell ref="CS1:CZ1"/>
    <mergeCell ref="AW1:BD1"/>
    <mergeCell ref="A10:O10"/>
    <mergeCell ref="E13:E14"/>
    <mergeCell ref="A13:A14"/>
    <mergeCell ref="S9:S10"/>
    <mergeCell ref="AG1:AN1"/>
    <mergeCell ref="I2:K2"/>
    <mergeCell ref="I4:K4"/>
    <mergeCell ref="A4:A5"/>
    <mergeCell ref="G4:G5"/>
    <mergeCell ref="M4:M5"/>
    <mergeCell ref="C13:C14"/>
    <mergeCell ref="G13:G14"/>
  </mergeCells>
  <phoneticPr fontId="6" type="noConversion"/>
  <conditionalFormatting sqref="Q21">
    <cfRule type="cellIs" dxfId="77" priority="7" stopIfTrue="1" operator="equal">
      <formula>"next section"</formula>
    </cfRule>
  </conditionalFormatting>
  <conditionalFormatting sqref="S7">
    <cfRule type="expression" dxfId="76" priority="4" stopIfTrue="1">
      <formula>IF(S7="Error",TRUE,FALSE)</formula>
    </cfRule>
  </conditionalFormatting>
  <conditionalFormatting sqref="A9:O9">
    <cfRule type="expression" dxfId="75" priority="3" stopIfTrue="1">
      <formula>IF(S7="Error",TRUE,FALSE)</formula>
    </cfRule>
  </conditionalFormatting>
  <conditionalFormatting sqref="S8">
    <cfRule type="expression" dxfId="74" priority="2" stopIfTrue="1">
      <formula>IF(S8="Error",TRUE,FALSE)</formula>
    </cfRule>
  </conditionalFormatting>
  <conditionalFormatting sqref="A10:O10">
    <cfRule type="expression" dxfId="73" priority="1" stopIfTrue="1">
      <formula>IF(S8="Error",TRUE,FALSE)</formula>
    </cfRule>
  </conditionalFormatting>
  <dataValidations count="1">
    <dataValidation type="whole" allowBlank="1" showInputMessage="1" showErrorMessage="1" error="Please enter whole numbers only._x000a_Document any explanations in Section 11." sqref="C7:C8 E7:E8 G7:G8 I7:I8 K7:K8 M7:M8 O7:O8 Q7:Q8 G20 I20 K20 M20 O20 Q20 S20 E16:E20 C16:C20" xr:uid="{00000000-0002-0000-0600-000000000000}">
      <formula1>0</formula1>
      <formula2>3000000000</formula2>
    </dataValidation>
  </dataValidations>
  <hyperlinks>
    <hyperlink ref="Q9" location="Code_1026" display="Section 2" xr:uid="{00000000-0004-0000-0600-000000000000}"/>
    <hyperlink ref="Q10" location="'Company Information'!E18" display="'Company Information'!E18" xr:uid="{00000000-0004-0000-0600-000001000000}"/>
    <hyperlink ref="S9:S10" location="'Audit Check'!A1" display="'Audit Check'!A1" xr:uid="{00000000-0004-0000-0600-000002000000}"/>
    <hyperlink ref="A4" location="Definitions!A1" display="Definitions" xr:uid="{00000000-0004-0000-0600-000003000000}"/>
    <hyperlink ref="A13" location="Definitions!A1" display="Definitions" xr:uid="{00000000-0004-0000-0600-000004000000}"/>
    <hyperlink ref="I2:K2" location="explain_6" display="Please document any explanations in Section 10" xr:uid="{00000000-0004-0000-0600-000005000000}"/>
    <hyperlink ref="G2" location="'Audit Check'!A1" display="Audit Check" xr:uid="{00000000-0004-0000-0600-000006000000}"/>
    <hyperlink ref="Q21" location="Expenses!A1" display="Expenses!A1" xr:uid="{00000000-0004-0000-0600-000007000000}"/>
  </hyperlinks>
  <printOptions horizontalCentered="1"/>
  <pageMargins left="0.75" right="0.75" top="0.62" bottom="0.97" header="0.5" footer="0.35"/>
  <pageSetup scale="61"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AH29"/>
  <sheetViews>
    <sheetView showGridLines="0" zoomScaleNormal="100" workbookViewId="0">
      <pane xSplit="2" ySplit="5" topLeftCell="C6" activePane="bottomRight" state="frozen"/>
      <selection activeCell="M1" sqref="M1"/>
      <selection pane="topRight" activeCell="M1" sqref="M1"/>
      <selection pane="bottomLeft" activeCell="M1" sqref="M1"/>
      <selection pane="bottomRight" sqref="A1:Y1"/>
    </sheetView>
  </sheetViews>
  <sheetFormatPr defaultColWidth="0" defaultRowHeight="12.75" zeroHeight="1" x14ac:dyDescent="0.2"/>
  <cols>
    <col min="1" max="1" width="17.140625" style="250" customWidth="1"/>
    <col min="2" max="2" width="6.42578125" style="331" hidden="1" customWidth="1"/>
    <col min="3" max="3" width="10.5703125" style="402" customWidth="1"/>
    <col min="4" max="4" width="6.42578125" style="331" hidden="1" customWidth="1"/>
    <col min="5" max="5" width="10.5703125" style="394" customWidth="1"/>
    <col min="6" max="6" width="6.42578125" style="331" hidden="1" customWidth="1"/>
    <col min="7" max="7" width="10.5703125" style="101" customWidth="1"/>
    <col min="8" max="8" width="6.42578125" style="331" hidden="1" customWidth="1"/>
    <col min="9" max="9" width="10.5703125" style="101" customWidth="1"/>
    <col min="10" max="10" width="6.42578125" style="256" hidden="1" customWidth="1"/>
    <col min="11" max="11" width="10.5703125" style="119" customWidth="1"/>
    <col min="12" max="12" width="6.42578125" style="256" hidden="1" customWidth="1"/>
    <col min="13" max="13" width="10.5703125" style="119" customWidth="1"/>
    <col min="14" max="14" width="6.42578125" style="256" hidden="1" customWidth="1"/>
    <col min="15" max="15" width="10.5703125" style="119" customWidth="1"/>
    <col min="16" max="16" width="6.42578125" style="331" hidden="1" customWidth="1"/>
    <col min="17" max="17" width="10.42578125" style="101" customWidth="1"/>
    <col min="18" max="18" width="6.42578125" style="331" hidden="1" customWidth="1"/>
    <col min="19" max="19" width="10.5703125" style="101" customWidth="1"/>
    <col min="20" max="20" width="6.42578125" style="331" hidden="1" customWidth="1"/>
    <col min="21" max="21" width="10.5703125" style="101" customWidth="1"/>
    <col min="22" max="22" width="6.42578125" style="331" hidden="1" customWidth="1"/>
    <col min="23" max="23" width="10.5703125" style="101" customWidth="1"/>
    <col min="24" max="24" width="6.42578125" style="331" hidden="1" customWidth="1"/>
    <col min="25" max="25" width="10.5703125" style="101" customWidth="1"/>
    <col min="26" max="26" width="12.140625" style="101" hidden="1" customWidth="1"/>
    <col min="27" max="16384" width="9.140625" style="101" hidden="1"/>
  </cols>
  <sheetData>
    <row r="1" spans="1:34" ht="18" customHeight="1" thickBot="1" x14ac:dyDescent="0.25">
      <c r="A1" s="886" t="e">
        <f>CONCATENATE("Report for Health Plan ID"," ", 'Company Information'!D4, "  ", 'Company Information'!D5)</f>
        <v>#N/A</v>
      </c>
      <c r="B1" s="886"/>
      <c r="C1" s="886"/>
      <c r="D1" s="886"/>
      <c r="E1" s="886"/>
      <c r="F1" s="886"/>
      <c r="G1" s="886"/>
      <c r="H1" s="886"/>
      <c r="I1" s="886"/>
      <c r="J1" s="886"/>
      <c r="K1" s="886"/>
      <c r="L1" s="886"/>
      <c r="M1" s="886"/>
      <c r="N1" s="886"/>
      <c r="O1" s="886"/>
      <c r="P1" s="886"/>
      <c r="Q1" s="886"/>
      <c r="R1" s="886"/>
      <c r="S1" s="886"/>
      <c r="T1" s="886"/>
      <c r="U1" s="886"/>
      <c r="V1" s="886"/>
      <c r="W1" s="886"/>
      <c r="X1" s="886"/>
      <c r="Y1" s="886"/>
    </row>
    <row r="2" spans="1:34" ht="25.15" customHeight="1" x14ac:dyDescent="0.2">
      <c r="A2" s="977" t="s">
        <v>8</v>
      </c>
      <c r="B2" s="900"/>
      <c r="C2" s="900"/>
      <c r="D2" s="900"/>
      <c r="E2" s="900"/>
      <c r="F2" s="900"/>
      <c r="G2" s="900"/>
      <c r="H2" s="900"/>
      <c r="I2" s="900"/>
      <c r="J2" s="556"/>
      <c r="K2" s="553" t="s">
        <v>279</v>
      </c>
      <c r="L2" s="556"/>
      <c r="M2" s="635" t="s">
        <v>508</v>
      </c>
      <c r="N2" s="103"/>
      <c r="O2" s="962" t="s">
        <v>400</v>
      </c>
      <c r="P2" s="963"/>
      <c r="Q2" s="963"/>
      <c r="R2" s="963"/>
      <c r="S2" s="899"/>
      <c r="T2" s="103"/>
      <c r="U2" s="635" t="s">
        <v>508</v>
      </c>
      <c r="V2" s="103"/>
      <c r="W2" s="635" t="s">
        <v>508</v>
      </c>
      <c r="X2" s="103"/>
      <c r="Y2" s="594" t="str">
        <f>CONCATENATE("Calendar Year ",'Company Information'!$N$1)</f>
        <v>Calendar Year 2024</v>
      </c>
      <c r="Z2" s="633"/>
    </row>
    <row r="3" spans="1:34" ht="33.75" customHeight="1" x14ac:dyDescent="0.2">
      <c r="A3" s="983" t="s">
        <v>431</v>
      </c>
      <c r="B3" s="555"/>
      <c r="C3" s="986" t="s">
        <v>469</v>
      </c>
      <c r="D3" s="987"/>
      <c r="E3" s="987"/>
      <c r="F3" s="987"/>
      <c r="G3" s="987"/>
      <c r="H3" s="987"/>
      <c r="I3" s="987"/>
      <c r="J3" s="987"/>
      <c r="K3" s="987"/>
      <c r="L3" s="987"/>
      <c r="M3" s="987"/>
      <c r="N3" s="987"/>
      <c r="O3" s="987"/>
      <c r="P3" s="987"/>
      <c r="Q3" s="987"/>
      <c r="R3" s="987"/>
      <c r="S3" s="987"/>
      <c r="T3" s="987"/>
      <c r="U3" s="987"/>
      <c r="V3" s="987"/>
      <c r="W3" s="987"/>
      <c r="X3" s="987"/>
      <c r="Y3" s="987"/>
      <c r="Z3" s="633"/>
    </row>
    <row r="4" spans="1:34" ht="33.75" customHeight="1" thickBot="1" x14ac:dyDescent="0.25">
      <c r="A4" s="984"/>
      <c r="B4" s="332"/>
      <c r="C4" s="985" t="s">
        <v>54</v>
      </c>
      <c r="D4" s="985"/>
      <c r="E4" s="985"/>
      <c r="F4" s="333"/>
      <c r="G4" s="988" t="s">
        <v>55</v>
      </c>
      <c r="H4" s="989"/>
      <c r="I4" s="990"/>
      <c r="J4" s="333"/>
      <c r="K4" s="334" t="s">
        <v>56</v>
      </c>
      <c r="L4" s="333"/>
      <c r="M4" s="335" t="s">
        <v>72</v>
      </c>
      <c r="N4" s="333"/>
      <c r="O4" s="985" t="s">
        <v>66</v>
      </c>
      <c r="P4" s="985"/>
      <c r="Q4" s="985"/>
      <c r="R4" s="333"/>
      <c r="S4" s="988" t="s">
        <v>67</v>
      </c>
      <c r="T4" s="989"/>
      <c r="U4" s="990"/>
      <c r="V4" s="333"/>
      <c r="W4" s="988" t="s">
        <v>174</v>
      </c>
      <c r="X4" s="989"/>
      <c r="Y4" s="989"/>
      <c r="Z4" s="633"/>
    </row>
    <row r="5" spans="1:34" ht="30.75" customHeight="1" thickBot="1" x14ac:dyDescent="0.25">
      <c r="A5" s="336" t="s">
        <v>9</v>
      </c>
      <c r="B5" s="256"/>
      <c r="C5" s="337" t="s">
        <v>81</v>
      </c>
      <c r="D5" s="338"/>
      <c r="E5" s="339" t="s">
        <v>58</v>
      </c>
      <c r="F5" s="340"/>
      <c r="G5" s="337" t="s">
        <v>81</v>
      </c>
      <c r="H5" s="338"/>
      <c r="I5" s="339" t="s">
        <v>58</v>
      </c>
      <c r="J5" s="340"/>
      <c r="K5" s="341" t="s">
        <v>81</v>
      </c>
      <c r="L5" s="340"/>
      <c r="M5" s="341" t="s">
        <v>81</v>
      </c>
      <c r="N5" s="340"/>
      <c r="O5" s="337" t="s">
        <v>81</v>
      </c>
      <c r="P5" s="338"/>
      <c r="Q5" s="339" t="s">
        <v>58</v>
      </c>
      <c r="R5" s="340"/>
      <c r="S5" s="337" t="s">
        <v>81</v>
      </c>
      <c r="T5" s="338"/>
      <c r="U5" s="339" t="s">
        <v>58</v>
      </c>
      <c r="V5" s="340"/>
      <c r="W5" s="337" t="s">
        <v>81</v>
      </c>
      <c r="X5" s="338"/>
      <c r="Y5" s="628" t="s">
        <v>58</v>
      </c>
      <c r="Z5" s="633"/>
    </row>
    <row r="6" spans="1:34" ht="30.75" customHeight="1" x14ac:dyDescent="0.2">
      <c r="A6" s="342" t="s">
        <v>73</v>
      </c>
      <c r="B6" s="343">
        <v>1083</v>
      </c>
      <c r="C6" s="344"/>
      <c r="D6" s="345">
        <v>1097</v>
      </c>
      <c r="E6" s="346"/>
      <c r="F6" s="347">
        <v>1110</v>
      </c>
      <c r="G6" s="344"/>
      <c r="H6" s="345">
        <v>1124</v>
      </c>
      <c r="I6" s="346"/>
      <c r="J6" s="347">
        <v>1137</v>
      </c>
      <c r="K6" s="348"/>
      <c r="L6" s="347">
        <v>1206</v>
      </c>
      <c r="M6" s="348"/>
      <c r="N6" s="347">
        <v>1151</v>
      </c>
      <c r="O6" s="344"/>
      <c r="P6" s="345">
        <v>1165</v>
      </c>
      <c r="Q6" s="346"/>
      <c r="R6" s="347">
        <v>1178</v>
      </c>
      <c r="S6" s="344"/>
      <c r="T6" s="345">
        <v>1192</v>
      </c>
      <c r="U6" s="346"/>
      <c r="V6" s="349"/>
      <c r="W6" s="637"/>
      <c r="X6" s="639"/>
      <c r="Y6" s="642"/>
      <c r="Z6" s="633"/>
    </row>
    <row r="7" spans="1:34" ht="30.75" customHeight="1" x14ac:dyDescent="0.2">
      <c r="A7" s="350" t="s">
        <v>82</v>
      </c>
      <c r="B7" s="221">
        <v>1084</v>
      </c>
      <c r="C7" s="351"/>
      <c r="D7" s="352">
        <v>1098</v>
      </c>
      <c r="E7" s="353"/>
      <c r="F7" s="354">
        <v>1111</v>
      </c>
      <c r="G7" s="351"/>
      <c r="H7" s="352">
        <v>1125</v>
      </c>
      <c r="I7" s="353"/>
      <c r="J7" s="354">
        <v>1138</v>
      </c>
      <c r="K7" s="355"/>
      <c r="L7" s="354">
        <v>1207</v>
      </c>
      <c r="M7" s="355"/>
      <c r="N7" s="354">
        <v>1152</v>
      </c>
      <c r="O7" s="351"/>
      <c r="P7" s="352">
        <v>1166</v>
      </c>
      <c r="Q7" s="353"/>
      <c r="R7" s="354">
        <v>1179</v>
      </c>
      <c r="S7" s="351"/>
      <c r="T7" s="352">
        <v>1193</v>
      </c>
      <c r="U7" s="353"/>
      <c r="V7" s="356"/>
      <c r="W7" s="638"/>
      <c r="X7" s="640"/>
      <c r="Y7" s="644"/>
      <c r="Z7" s="634"/>
    </row>
    <row r="8" spans="1:34" ht="30.75" customHeight="1" x14ac:dyDescent="0.2">
      <c r="A8" s="350" t="s">
        <v>27</v>
      </c>
      <c r="B8" s="221">
        <v>1085</v>
      </c>
      <c r="C8" s="351"/>
      <c r="D8" s="352">
        <v>1099</v>
      </c>
      <c r="E8" s="353"/>
      <c r="F8" s="354">
        <v>1112</v>
      </c>
      <c r="G8" s="351"/>
      <c r="H8" s="352">
        <v>1126</v>
      </c>
      <c r="I8" s="353"/>
      <c r="J8" s="354">
        <v>1139</v>
      </c>
      <c r="K8" s="355"/>
      <c r="L8" s="354">
        <v>1208</v>
      </c>
      <c r="M8" s="355"/>
      <c r="N8" s="354">
        <v>1153</v>
      </c>
      <c r="O8" s="351"/>
      <c r="P8" s="352">
        <v>1167</v>
      </c>
      <c r="Q8" s="353"/>
      <c r="R8" s="354">
        <v>1180</v>
      </c>
      <c r="S8" s="351"/>
      <c r="T8" s="352">
        <v>1194</v>
      </c>
      <c r="U8" s="353"/>
      <c r="V8" s="356"/>
      <c r="W8" s="638"/>
      <c r="X8" s="640"/>
      <c r="Y8" s="645"/>
      <c r="Z8" s="634"/>
    </row>
    <row r="9" spans="1:34" ht="30.75" customHeight="1" x14ac:dyDescent="0.2">
      <c r="A9" s="350" t="s">
        <v>74</v>
      </c>
      <c r="B9" s="221">
        <v>1086</v>
      </c>
      <c r="C9" s="351"/>
      <c r="D9" s="352">
        <v>1100</v>
      </c>
      <c r="E9" s="353"/>
      <c r="F9" s="354">
        <v>1113</v>
      </c>
      <c r="G9" s="351"/>
      <c r="H9" s="352">
        <v>1127</v>
      </c>
      <c r="I9" s="353"/>
      <c r="J9" s="354">
        <v>1140</v>
      </c>
      <c r="K9" s="355"/>
      <c r="L9" s="354">
        <v>1209</v>
      </c>
      <c r="M9" s="355"/>
      <c r="N9" s="354">
        <v>1154</v>
      </c>
      <c r="O9" s="351"/>
      <c r="P9" s="352">
        <v>1168</v>
      </c>
      <c r="Q9" s="353"/>
      <c r="R9" s="354">
        <v>1181</v>
      </c>
      <c r="S9" s="351"/>
      <c r="T9" s="352">
        <v>1195</v>
      </c>
      <c r="U9" s="353"/>
      <c r="V9" s="356"/>
      <c r="W9" s="638"/>
      <c r="X9" s="640"/>
      <c r="Y9" s="644"/>
      <c r="Z9" s="634"/>
    </row>
    <row r="10" spans="1:34" ht="30.75" customHeight="1" x14ac:dyDescent="0.2">
      <c r="A10" s="350" t="s">
        <v>24</v>
      </c>
      <c r="B10" s="221">
        <v>1087</v>
      </c>
      <c r="C10" s="351"/>
      <c r="D10" s="352">
        <v>1101</v>
      </c>
      <c r="E10" s="353"/>
      <c r="F10" s="354">
        <v>1114</v>
      </c>
      <c r="G10" s="351"/>
      <c r="H10" s="352">
        <v>1128</v>
      </c>
      <c r="I10" s="353"/>
      <c r="J10" s="354">
        <v>1141</v>
      </c>
      <c r="K10" s="355"/>
      <c r="L10" s="354">
        <v>1210</v>
      </c>
      <c r="M10" s="355"/>
      <c r="N10" s="354">
        <v>1155</v>
      </c>
      <c r="O10" s="351"/>
      <c r="P10" s="352">
        <v>1169</v>
      </c>
      <c r="Q10" s="353"/>
      <c r="R10" s="354">
        <v>1182</v>
      </c>
      <c r="S10" s="351"/>
      <c r="T10" s="352">
        <v>1196</v>
      </c>
      <c r="U10" s="353"/>
      <c r="V10" s="356"/>
      <c r="W10" s="638"/>
      <c r="X10" s="640"/>
      <c r="Y10" s="645"/>
      <c r="Z10" s="634"/>
    </row>
    <row r="11" spans="1:34" ht="30.75" customHeight="1" x14ac:dyDescent="0.2">
      <c r="A11" s="350" t="s">
        <v>75</v>
      </c>
      <c r="B11" s="221">
        <v>1088</v>
      </c>
      <c r="C11" s="351"/>
      <c r="D11" s="352">
        <v>1102</v>
      </c>
      <c r="E11" s="353"/>
      <c r="F11" s="354">
        <v>1115</v>
      </c>
      <c r="G11" s="351"/>
      <c r="H11" s="352">
        <v>1129</v>
      </c>
      <c r="I11" s="353"/>
      <c r="J11" s="354">
        <v>1142</v>
      </c>
      <c r="K11" s="355"/>
      <c r="L11" s="354">
        <v>1211</v>
      </c>
      <c r="M11" s="355"/>
      <c r="N11" s="354">
        <v>1156</v>
      </c>
      <c r="O11" s="351"/>
      <c r="P11" s="352">
        <v>1170</v>
      </c>
      <c r="Q11" s="353"/>
      <c r="R11" s="354">
        <v>1183</v>
      </c>
      <c r="S11" s="351"/>
      <c r="T11" s="352">
        <v>1197</v>
      </c>
      <c r="U11" s="353"/>
      <c r="V11" s="356"/>
      <c r="W11" s="638"/>
      <c r="X11" s="640"/>
      <c r="Y11" s="644"/>
      <c r="Z11" s="634"/>
    </row>
    <row r="12" spans="1:34" ht="30.75" customHeight="1" x14ac:dyDescent="0.2">
      <c r="A12" s="350" t="s">
        <v>76</v>
      </c>
      <c r="B12" s="221">
        <v>1089</v>
      </c>
      <c r="C12" s="351"/>
      <c r="D12" s="352">
        <v>1103</v>
      </c>
      <c r="E12" s="353"/>
      <c r="F12" s="354">
        <v>1116</v>
      </c>
      <c r="G12" s="351"/>
      <c r="H12" s="352">
        <v>1130</v>
      </c>
      <c r="I12" s="353"/>
      <c r="J12" s="354">
        <v>1143</v>
      </c>
      <c r="K12" s="355"/>
      <c r="L12" s="354">
        <v>1212</v>
      </c>
      <c r="M12" s="355"/>
      <c r="N12" s="354">
        <v>1157</v>
      </c>
      <c r="O12" s="351"/>
      <c r="P12" s="352">
        <v>1171</v>
      </c>
      <c r="Q12" s="353"/>
      <c r="R12" s="354">
        <v>1184</v>
      </c>
      <c r="S12" s="351"/>
      <c r="T12" s="352">
        <v>1198</v>
      </c>
      <c r="U12" s="353"/>
      <c r="V12" s="356"/>
      <c r="W12" s="638"/>
      <c r="X12" s="640"/>
      <c r="Y12" s="643"/>
      <c r="Z12" s="634"/>
    </row>
    <row r="13" spans="1:34" ht="30.75" customHeight="1" x14ac:dyDescent="0.2">
      <c r="A13" s="350" t="s">
        <v>77</v>
      </c>
      <c r="B13" s="221">
        <v>1090</v>
      </c>
      <c r="C13" s="351"/>
      <c r="D13" s="352">
        <v>1104</v>
      </c>
      <c r="E13" s="353"/>
      <c r="F13" s="354">
        <v>1117</v>
      </c>
      <c r="G13" s="351"/>
      <c r="H13" s="352">
        <v>1131</v>
      </c>
      <c r="I13" s="353"/>
      <c r="J13" s="354">
        <v>1144</v>
      </c>
      <c r="K13" s="355"/>
      <c r="L13" s="354">
        <v>1213</v>
      </c>
      <c r="M13" s="355"/>
      <c r="N13" s="357">
        <v>1158</v>
      </c>
      <c r="O13" s="358"/>
      <c r="P13" s="359">
        <v>1172</v>
      </c>
      <c r="Q13" s="360"/>
      <c r="R13" s="354">
        <v>1185</v>
      </c>
      <c r="S13" s="351"/>
      <c r="T13" s="352">
        <v>1199</v>
      </c>
      <c r="U13" s="353"/>
      <c r="V13" s="354">
        <v>1366</v>
      </c>
      <c r="W13" s="351"/>
      <c r="X13" s="641">
        <v>1380</v>
      </c>
      <c r="Y13" s="369"/>
      <c r="Z13" s="634"/>
    </row>
    <row r="14" spans="1:34" ht="30.75" customHeight="1" x14ac:dyDescent="0.2">
      <c r="A14" s="350" t="s">
        <v>25</v>
      </c>
      <c r="B14" s="221">
        <v>1091</v>
      </c>
      <c r="C14" s="351"/>
      <c r="D14" s="352">
        <v>1105</v>
      </c>
      <c r="E14" s="353"/>
      <c r="F14" s="354">
        <v>1118</v>
      </c>
      <c r="G14" s="351"/>
      <c r="H14" s="352">
        <v>1132</v>
      </c>
      <c r="I14" s="353"/>
      <c r="J14" s="354">
        <v>1145</v>
      </c>
      <c r="K14" s="355"/>
      <c r="L14" s="354">
        <v>1214</v>
      </c>
      <c r="M14" s="355"/>
      <c r="N14" s="354">
        <v>1159</v>
      </c>
      <c r="O14" s="351"/>
      <c r="P14" s="352">
        <v>1173</v>
      </c>
      <c r="Q14" s="353"/>
      <c r="R14" s="354">
        <v>1186</v>
      </c>
      <c r="S14" s="351"/>
      <c r="T14" s="352">
        <v>1200</v>
      </c>
      <c r="U14" s="353"/>
      <c r="V14" s="356"/>
      <c r="W14" s="638"/>
      <c r="X14" s="640"/>
      <c r="Y14" s="644"/>
      <c r="Z14" s="634"/>
    </row>
    <row r="15" spans="1:34" ht="30.75" customHeight="1" x14ac:dyDescent="0.2">
      <c r="A15" s="361" t="s">
        <v>26</v>
      </c>
      <c r="B15" s="221">
        <v>1092</v>
      </c>
      <c r="C15" s="351"/>
      <c r="D15" s="352">
        <v>1106</v>
      </c>
      <c r="E15" s="353"/>
      <c r="F15" s="354">
        <v>1119</v>
      </c>
      <c r="G15" s="351"/>
      <c r="H15" s="352">
        <v>1133</v>
      </c>
      <c r="I15" s="353"/>
      <c r="J15" s="354">
        <v>1146</v>
      </c>
      <c r="K15" s="355"/>
      <c r="L15" s="354">
        <v>1215</v>
      </c>
      <c r="M15" s="355"/>
      <c r="N15" s="354">
        <v>1160</v>
      </c>
      <c r="O15" s="351"/>
      <c r="P15" s="352">
        <v>1174</v>
      </c>
      <c r="Q15" s="353"/>
      <c r="R15" s="354">
        <v>1187</v>
      </c>
      <c r="S15" s="351"/>
      <c r="T15" s="352">
        <v>1201</v>
      </c>
      <c r="U15" s="353"/>
      <c r="V15" s="356"/>
      <c r="W15" s="638"/>
      <c r="X15" s="640"/>
      <c r="Y15" s="646"/>
      <c r="Z15" s="634"/>
    </row>
    <row r="16" spans="1:34" ht="30.75" customHeight="1" x14ac:dyDescent="0.2">
      <c r="A16" s="350" t="s">
        <v>78</v>
      </c>
      <c r="B16" s="221">
        <v>1093</v>
      </c>
      <c r="C16" s="351"/>
      <c r="D16" s="352">
        <v>1107</v>
      </c>
      <c r="E16" s="353"/>
      <c r="F16" s="354">
        <v>1120</v>
      </c>
      <c r="G16" s="351"/>
      <c r="H16" s="352">
        <v>1134</v>
      </c>
      <c r="I16" s="353"/>
      <c r="J16" s="357">
        <v>1147</v>
      </c>
      <c r="K16" s="362"/>
      <c r="L16" s="354">
        <v>1216</v>
      </c>
      <c r="M16" s="355"/>
      <c r="N16" s="357">
        <v>1161</v>
      </c>
      <c r="O16" s="358"/>
      <c r="P16" s="359">
        <v>1175</v>
      </c>
      <c r="Q16" s="360"/>
      <c r="R16" s="357">
        <v>1188</v>
      </c>
      <c r="S16" s="358"/>
      <c r="T16" s="359">
        <v>1202</v>
      </c>
      <c r="U16" s="360"/>
      <c r="V16" s="356"/>
      <c r="W16" s="638"/>
      <c r="X16" s="640"/>
      <c r="Y16" s="644"/>
      <c r="Z16" s="634"/>
      <c r="AA16" s="363"/>
      <c r="AB16" s="363"/>
      <c r="AC16" s="363"/>
      <c r="AD16" s="364"/>
      <c r="AE16" s="364"/>
      <c r="AF16" s="364"/>
      <c r="AG16" s="364"/>
      <c r="AH16" s="364"/>
    </row>
    <row r="17" spans="1:34" ht="30.75" customHeight="1" x14ac:dyDescent="0.2">
      <c r="A17" s="350" t="s">
        <v>79</v>
      </c>
      <c r="B17" s="221">
        <v>1094</v>
      </c>
      <c r="C17" s="351"/>
      <c r="D17" s="365"/>
      <c r="E17" s="636"/>
      <c r="F17" s="354">
        <v>1121</v>
      </c>
      <c r="G17" s="351"/>
      <c r="H17" s="366"/>
      <c r="I17" s="636"/>
      <c r="J17" s="354">
        <v>1148</v>
      </c>
      <c r="K17" s="355"/>
      <c r="L17" s="354">
        <v>1217</v>
      </c>
      <c r="M17" s="355"/>
      <c r="N17" s="354">
        <v>1162</v>
      </c>
      <c r="O17" s="351"/>
      <c r="P17" s="365"/>
      <c r="Q17" s="636"/>
      <c r="R17" s="354">
        <v>1189</v>
      </c>
      <c r="S17" s="367"/>
      <c r="T17" s="365"/>
      <c r="U17" s="636"/>
      <c r="V17" s="354">
        <v>1370</v>
      </c>
      <c r="W17" s="351"/>
      <c r="X17" s="641"/>
      <c r="Y17" s="643"/>
      <c r="Z17" s="634"/>
      <c r="AA17" s="363"/>
      <c r="AB17" s="363"/>
      <c r="AC17" s="363"/>
      <c r="AD17" s="364"/>
      <c r="AE17" s="364"/>
      <c r="AF17" s="364"/>
      <c r="AG17" s="364"/>
      <c r="AH17" s="364"/>
    </row>
    <row r="18" spans="1:34" ht="30.75" customHeight="1" x14ac:dyDescent="0.2">
      <c r="A18" s="350" t="s">
        <v>80</v>
      </c>
      <c r="B18" s="221">
        <v>1095</v>
      </c>
      <c r="C18" s="368"/>
      <c r="D18" s="352">
        <v>1108</v>
      </c>
      <c r="E18" s="369"/>
      <c r="F18" s="354">
        <v>1122</v>
      </c>
      <c r="G18" s="367"/>
      <c r="H18" s="370">
        <v>1135</v>
      </c>
      <c r="I18" s="369"/>
      <c r="J18" s="354">
        <v>1149</v>
      </c>
      <c r="K18" s="369"/>
      <c r="L18" s="357">
        <v>1218</v>
      </c>
      <c r="M18" s="371"/>
      <c r="N18" s="354">
        <v>1163</v>
      </c>
      <c r="O18" s="367"/>
      <c r="P18" s="370">
        <v>1176</v>
      </c>
      <c r="Q18" s="353"/>
      <c r="R18" s="357">
        <v>1190</v>
      </c>
      <c r="S18" s="372"/>
      <c r="T18" s="370">
        <v>1204</v>
      </c>
      <c r="U18" s="369"/>
      <c r="V18" s="354">
        <v>1371</v>
      </c>
      <c r="W18" s="367"/>
      <c r="X18" s="370">
        <v>1384</v>
      </c>
      <c r="Y18" s="629"/>
      <c r="Z18" s="634"/>
      <c r="AA18" s="363"/>
      <c r="AB18" s="363"/>
      <c r="AC18" s="363"/>
      <c r="AD18" s="364"/>
      <c r="AE18" s="364"/>
      <c r="AF18" s="364"/>
      <c r="AG18" s="364"/>
      <c r="AH18" s="364"/>
    </row>
    <row r="19" spans="1:34" ht="39.75" customHeight="1" thickBot="1" x14ac:dyDescent="0.25">
      <c r="A19" s="373" t="str">
        <f>CONCATENATE("Total ",'Company Information'!$N$1," Health Care Expenses")</f>
        <v>Total 2024 Health Care Expenses</v>
      </c>
      <c r="B19" s="374">
        <v>1096</v>
      </c>
      <c r="C19" s="375">
        <f>SUM(C6:C18)</f>
        <v>0</v>
      </c>
      <c r="D19" s="376">
        <v>1109</v>
      </c>
      <c r="E19" s="377">
        <f>SUM(E6:E18)</f>
        <v>0</v>
      </c>
      <c r="F19" s="378">
        <v>1123</v>
      </c>
      <c r="G19" s="379">
        <f>SUM(G6:G18)</f>
        <v>0</v>
      </c>
      <c r="H19" s="380">
        <v>1136</v>
      </c>
      <c r="I19" s="377">
        <f>SUM(I6:I18)</f>
        <v>0</v>
      </c>
      <c r="J19" s="378">
        <v>1150</v>
      </c>
      <c r="K19" s="377">
        <f>SUM(K6:K18)</f>
        <v>0</v>
      </c>
      <c r="L19" s="378">
        <v>1219</v>
      </c>
      <c r="M19" s="377">
        <f>SUM(M6:M18)</f>
        <v>0</v>
      </c>
      <c r="N19" s="378">
        <v>1164</v>
      </c>
      <c r="O19" s="379">
        <f>SUM(O6:O18)</f>
        <v>0</v>
      </c>
      <c r="P19" s="380">
        <v>1177</v>
      </c>
      <c r="Q19" s="377">
        <f>SUM(Q6:Q18)</f>
        <v>0</v>
      </c>
      <c r="R19" s="378">
        <v>1191</v>
      </c>
      <c r="S19" s="379">
        <f>SUM(S6:S18)</f>
        <v>0</v>
      </c>
      <c r="T19" s="380">
        <v>1205</v>
      </c>
      <c r="U19" s="377">
        <f>SUM(U6:U18)</f>
        <v>0</v>
      </c>
      <c r="V19" s="378">
        <v>1372</v>
      </c>
      <c r="W19" s="379">
        <f>SUM(W6:W18)</f>
        <v>0</v>
      </c>
      <c r="X19" s="380">
        <v>1385</v>
      </c>
      <c r="Y19" s="630">
        <f>SUM(Y6:Y18)</f>
        <v>0</v>
      </c>
      <c r="Z19" s="381"/>
      <c r="AA19" s="382"/>
      <c r="AB19" s="383" t="s">
        <v>323</v>
      </c>
      <c r="AC19" s="384">
        <f>SUM(C19+G19+K19+O19+S19+M19+W19)</f>
        <v>0</v>
      </c>
      <c r="AD19" s="364"/>
      <c r="AE19" s="364"/>
      <c r="AF19" s="364"/>
      <c r="AG19" s="364"/>
      <c r="AH19" s="364"/>
    </row>
    <row r="20" spans="1:34" ht="19.5" customHeight="1" x14ac:dyDescent="0.2">
      <c r="A20" s="627" t="s">
        <v>508</v>
      </c>
      <c r="B20" s="980" t="str">
        <f>IF(A23&gt;0,"Warning! Expenses Not Itemized should be no more than the Maximum % shown of the Total Health Care Expenses per product line. Please verify your data or contact MDH for clarification.","")</f>
        <v/>
      </c>
      <c r="C20" s="981"/>
      <c r="D20" s="981"/>
      <c r="E20" s="981"/>
      <c r="F20" s="981"/>
      <c r="G20" s="981"/>
      <c r="H20" s="981"/>
      <c r="I20" s="981"/>
      <c r="J20" s="981"/>
      <c r="K20" s="981"/>
      <c r="L20" s="981"/>
      <c r="M20" s="981"/>
      <c r="N20" s="981"/>
      <c r="O20" s="981"/>
      <c r="P20" s="385"/>
      <c r="Q20" s="648" t="s">
        <v>508</v>
      </c>
      <c r="R20" s="385"/>
      <c r="S20" s="386" t="str">
        <f>IF(S23=1,"Max 25%","")</f>
        <v/>
      </c>
      <c r="T20" s="385"/>
      <c r="U20" s="386" t="str">
        <f>IF(U23=1,"Max 25%","")</f>
        <v/>
      </c>
      <c r="W20" s="386" t="str">
        <f>IF(W23=1,"Max 25%","")</f>
        <v/>
      </c>
      <c r="Y20" s="386" t="str">
        <f>IF(Y23=1,"Max 25%","")</f>
        <v/>
      </c>
      <c r="Z20" s="633"/>
    </row>
    <row r="21" spans="1:34" ht="19.5" customHeight="1" thickBot="1" x14ac:dyDescent="0.25">
      <c r="A21" s="647" t="s">
        <v>508</v>
      </c>
      <c r="B21" s="982"/>
      <c r="C21" s="982"/>
      <c r="D21" s="982"/>
      <c r="E21" s="982"/>
      <c r="F21" s="982"/>
      <c r="G21" s="982"/>
      <c r="H21" s="982"/>
      <c r="I21" s="982"/>
      <c r="J21" s="982"/>
      <c r="K21" s="982"/>
      <c r="L21" s="982"/>
      <c r="M21" s="982"/>
      <c r="N21" s="982"/>
      <c r="O21" s="982"/>
      <c r="P21" s="387"/>
      <c r="Q21" s="649" t="s">
        <v>508</v>
      </c>
      <c r="R21" s="387"/>
      <c r="S21" s="649" t="s">
        <v>508</v>
      </c>
      <c r="T21" s="387"/>
      <c r="U21" s="649" t="s">
        <v>508</v>
      </c>
      <c r="W21" s="979" t="str">
        <f>IF('Company Information'!S12&gt;=3000000,"next section","")</f>
        <v/>
      </c>
      <c r="X21" s="979"/>
      <c r="Y21" s="979"/>
      <c r="Z21" s="633"/>
    </row>
    <row r="22" spans="1:34" ht="27" hidden="1" customHeight="1" x14ac:dyDescent="0.2">
      <c r="A22" s="627" t="s">
        <v>508</v>
      </c>
      <c r="C22" s="388">
        <f>IF(AND(OR(C18=0,ISBLANK(C18)),C19=0),0,(C18/C19))</f>
        <v>0</v>
      </c>
      <c r="E22" s="388">
        <f>IF(AND(OR(E18=0,ISBLANK(E18)),E19=0),0,(E18/E19))</f>
        <v>0</v>
      </c>
      <c r="F22" s="389"/>
      <c r="G22" s="388">
        <f>IF(AND(OR(G18=0,ISBLANK(G18)),G19=0),0,(G18/G19))</f>
        <v>0</v>
      </c>
      <c r="H22" s="389"/>
      <c r="I22" s="388">
        <f>IF(AND(OR(I18=0,ISBLANK(I18)),I19=0),0,(I18/I19))</f>
        <v>0</v>
      </c>
      <c r="J22" s="390"/>
      <c r="K22" s="388">
        <f>IF(AND(OR(K18=0,ISBLANK(K18)),K19=0),0,(K18/K19))</f>
        <v>0</v>
      </c>
      <c r="L22" s="390"/>
      <c r="M22" s="388">
        <f>IF(AND(OR(M18=0,ISBLANK(M18)),M19=0),0,(M18/M19))</f>
        <v>0</v>
      </c>
      <c r="N22" s="390"/>
      <c r="O22" s="388">
        <f>IF(AND(OR(O18=0,ISBLANK(O18)),O19=0),0,(O18/O19))</f>
        <v>0</v>
      </c>
      <c r="P22" s="389"/>
      <c r="Q22" s="388">
        <f>IF(AND(OR(Q18=0,ISBLANK(Q18)),Q19=0),0,(Q18/Q19))</f>
        <v>0</v>
      </c>
      <c r="S22" s="388">
        <f>IF(AND(OR(S18=0,ISBLANK(S18)),S19=0),0,(S18/S19))</f>
        <v>0</v>
      </c>
      <c r="U22" s="388">
        <f>IF(AND(OR(U18=0,ISBLANK(U18)),U19=0),0,(U18/U19))</f>
        <v>0</v>
      </c>
      <c r="W22" s="388">
        <f>IF(AND(OR(W18=0,ISBLANK(W18)),W19=0),0,(W18/W19))</f>
        <v>0</v>
      </c>
      <c r="Y22" s="631">
        <f>IF(AND(OR(Y18=0,ISBLANK(Y18)),Y19=0),0,(Y18/Y19))</f>
        <v>0</v>
      </c>
      <c r="Z22" s="633"/>
    </row>
    <row r="23" spans="1:34" ht="27.75" hidden="1" customHeight="1" x14ac:dyDescent="0.2">
      <c r="A23" s="391">
        <f>SUM(C23+E23+G23+I23+K23+M23+O23+Q23+S23+U23+W23+Y23)</f>
        <v>0</v>
      </c>
      <c r="C23" s="392"/>
      <c r="E23" s="392"/>
      <c r="G23" s="392"/>
      <c r="I23" s="392"/>
      <c r="K23" s="392"/>
      <c r="M23" s="392"/>
      <c r="O23" s="392"/>
      <c r="Q23" s="392"/>
      <c r="S23" s="392">
        <f>IF(AND('Company Information'!S12&gt;=80000000,S22&gt;=0.25),1,0)</f>
        <v>0</v>
      </c>
      <c r="U23" s="392">
        <f>IF(AND('Company Information'!S12&gt;=80000000,U22&gt;=0.25),1,0)</f>
        <v>0</v>
      </c>
      <c r="W23" s="392">
        <f>IF(AND('Company Information'!S12&gt;=80000000,W22&gt;=0.25),1,0)</f>
        <v>0</v>
      </c>
      <c r="Y23" s="632">
        <f>IF(AND('Company Information'!S12&gt;=80000000,Y22&gt;=0.25),1,0)</f>
        <v>0</v>
      </c>
      <c r="Z23" s="633"/>
    </row>
    <row r="24" spans="1:34" ht="24.75" hidden="1" customHeight="1" thickBot="1" x14ac:dyDescent="0.25">
      <c r="A24" s="393">
        <f>SUM(C17+G17+K17+M17+O17+S17+W17)</f>
        <v>0</v>
      </c>
      <c r="C24" s="666" t="s">
        <v>173</v>
      </c>
      <c r="E24" s="667" t="s">
        <v>508</v>
      </c>
      <c r="G24" s="602" t="s">
        <v>508</v>
      </c>
      <c r="I24" s="602" t="s">
        <v>508</v>
      </c>
      <c r="K24" s="606" t="s">
        <v>508</v>
      </c>
      <c r="M24" s="606" t="s">
        <v>508</v>
      </c>
      <c r="O24" s="606" t="s">
        <v>508</v>
      </c>
      <c r="Q24" s="602" t="s">
        <v>508</v>
      </c>
      <c r="S24" s="602" t="s">
        <v>508</v>
      </c>
      <c r="U24" s="602" t="s">
        <v>508</v>
      </c>
      <c r="W24" s="602" t="s">
        <v>508</v>
      </c>
      <c r="Y24" s="602" t="s">
        <v>515</v>
      </c>
      <c r="Z24" s="633"/>
    </row>
    <row r="25" spans="1:34" ht="55.5" customHeight="1" thickBot="1" x14ac:dyDescent="0.25">
      <c r="A25" s="395" t="s">
        <v>324</v>
      </c>
      <c r="B25" s="396"/>
      <c r="C25" s="397" t="str">
        <f>IF(ISERROR(C17/C19),"NA",C17/C19)</f>
        <v>NA</v>
      </c>
      <c r="D25" s="398"/>
      <c r="E25" s="651" t="s">
        <v>508</v>
      </c>
      <c r="F25" s="396"/>
      <c r="G25" s="397" t="str">
        <f>IF(ISERROR(G17/G19),"NA",G17/G19)</f>
        <v>NA</v>
      </c>
      <c r="H25" s="398"/>
      <c r="I25" s="650" t="s">
        <v>508</v>
      </c>
      <c r="J25" s="399"/>
      <c r="K25" s="397" t="str">
        <f>IF(ISERROR(K17/K19),"NA",K17/K19)</f>
        <v>NA</v>
      </c>
      <c r="L25" s="400"/>
      <c r="M25" s="397" t="str">
        <f>IF(ISERROR(M17/M19),"NA",M17/M19)</f>
        <v>NA</v>
      </c>
      <c r="N25" s="400"/>
      <c r="O25" s="397" t="str">
        <f>IF(ISERROR(O17/O19),"NA",O17/O19)</f>
        <v>NA</v>
      </c>
      <c r="P25" s="398"/>
      <c r="Q25" s="650" t="s">
        <v>508</v>
      </c>
      <c r="R25" s="396"/>
      <c r="S25" s="397" t="str">
        <f>IF(ISERROR(S17/S19),"NA",S17/S19)</f>
        <v>NA</v>
      </c>
      <c r="T25" s="398"/>
      <c r="U25" s="650" t="s">
        <v>508</v>
      </c>
      <c r="V25" s="396"/>
      <c r="W25" s="397" t="str">
        <f>IF(ISERROR(W17/W19),"NA",W17/W19)</f>
        <v>NA</v>
      </c>
      <c r="X25" s="398"/>
      <c r="Y25" s="650" t="s">
        <v>508</v>
      </c>
      <c r="Z25" s="633"/>
    </row>
    <row r="26" spans="1:34" ht="24.75" hidden="1" customHeight="1" x14ac:dyDescent="0.2">
      <c r="C26" s="401"/>
    </row>
    <row r="27" spans="1:34" ht="24.75" hidden="1" customHeight="1" x14ac:dyDescent="0.2">
      <c r="C27" s="401"/>
    </row>
    <row r="28" spans="1:34" ht="24.75" hidden="1" customHeight="1" x14ac:dyDescent="0.2">
      <c r="C28" s="401"/>
    </row>
    <row r="29" spans="1:34" ht="24.75" hidden="1" customHeight="1" x14ac:dyDescent="0.2">
      <c r="C29" s="401"/>
    </row>
  </sheetData>
  <sheetProtection sheet="1" objects="1" scenarios="1"/>
  <mergeCells count="12">
    <mergeCell ref="A1:Y1"/>
    <mergeCell ref="W21:Y21"/>
    <mergeCell ref="B20:O21"/>
    <mergeCell ref="A3:A4"/>
    <mergeCell ref="A2:I2"/>
    <mergeCell ref="O4:Q4"/>
    <mergeCell ref="O2:S2"/>
    <mergeCell ref="C3:Y3"/>
    <mergeCell ref="W4:Y4"/>
    <mergeCell ref="C4:E4"/>
    <mergeCell ref="G4:I4"/>
    <mergeCell ref="S4:U4"/>
  </mergeCells>
  <phoneticPr fontId="6" type="noConversion"/>
  <conditionalFormatting sqref="A18">
    <cfRule type="expression" dxfId="72" priority="8" stopIfTrue="1">
      <formula>IF(A23&gt;0,TRUE,FALSE)</formula>
    </cfRule>
  </conditionalFormatting>
  <conditionalFormatting sqref="C19 E19 G19 I19 K19 M19 O19 Q19 S19 U19 W19 Y19">
    <cfRule type="expression" dxfId="71" priority="10" stopIfTrue="1">
      <formula>IF(C23=1,TRUE,FALSE)</formula>
    </cfRule>
  </conditionalFormatting>
  <conditionalFormatting sqref="C18 E18 G18 I18 K18 M18 O18 Q18 S18 U18 Y18">
    <cfRule type="expression" dxfId="70" priority="11" stopIfTrue="1">
      <formula>IF(C23=1,TRUE,FALSE)</formula>
    </cfRule>
  </conditionalFormatting>
  <conditionalFormatting sqref="W18">
    <cfRule type="expression" dxfId="69" priority="12" stopIfTrue="1">
      <formula>IF(W23=1,TRUE,FALSE)</formula>
    </cfRule>
  </conditionalFormatting>
  <conditionalFormatting sqref="B20:O21">
    <cfRule type="expression" dxfId="68" priority="13" stopIfTrue="1">
      <formula>IF(A23&gt;0,TRUE,FALSE)</formula>
    </cfRule>
  </conditionalFormatting>
  <conditionalFormatting sqref="S20">
    <cfRule type="expression" dxfId="67" priority="5" stopIfTrue="1">
      <formula>IF(S23=1,TRUE,FALSE)</formula>
    </cfRule>
  </conditionalFormatting>
  <conditionalFormatting sqref="U20">
    <cfRule type="expression" dxfId="66" priority="4" stopIfTrue="1">
      <formula>IF(U23=1,TRUE,FALSE)</formula>
    </cfRule>
  </conditionalFormatting>
  <conditionalFormatting sqref="W20">
    <cfRule type="expression" dxfId="65" priority="3" stopIfTrue="1">
      <formula>IF(W23=1,TRUE,FALSE)</formula>
    </cfRule>
  </conditionalFormatting>
  <conditionalFormatting sqref="Y20">
    <cfRule type="expression" dxfId="64" priority="2" stopIfTrue="1">
      <formula>IF(Y23=1,TRUE,FALSE)</formula>
    </cfRule>
  </conditionalFormatting>
  <conditionalFormatting sqref="W21:Y21">
    <cfRule type="cellIs" dxfId="63" priority="1" stopIfTrue="1" operator="equal">
      <formula>"next section"</formula>
    </cfRule>
  </conditionalFormatting>
  <dataValidations count="2">
    <dataValidation type="whole" operator="greaterThan" allowBlank="1" showInputMessage="1" showErrorMessage="1" error="Value should be a whole and positive number." sqref="Y18 E6:E16 E18 G6:G18 I6:I16 I18 K6:K18 M6:M18 O6:O18 Q6:Q16 Q18 U6:U16 U18 W13 Y13 W17:W18 C7:C18 S6:S18" xr:uid="{B54D12FB-D5D1-434E-A649-951D8A7A97B6}">
      <formula1>-1</formula1>
    </dataValidation>
    <dataValidation type="whole" operator="greaterThan" allowBlank="1" showInputMessage="1" showErrorMessage="1" error="Value should be a whole and positive number. Contact MDH staff if needed." sqref="C6" xr:uid="{A9DA6985-937A-40B0-8F0B-3ACDAEB0A0D6}">
      <formula1>-1</formula1>
    </dataValidation>
  </dataValidations>
  <hyperlinks>
    <hyperlink ref="C3" location="Definitions!B29" display="General Instructions" xr:uid="{00000000-0004-0000-0700-000000000000}"/>
    <hyperlink ref="A3" location="Definitions!A1" display="Definitions" xr:uid="{00000000-0004-0000-0700-000001000000}"/>
    <hyperlink ref="W21:Y21" location="'Indirect Expenses'!A1" display="'Indirect Expenses'!A1" xr:uid="{00000000-0004-0000-0700-000002000000}"/>
    <hyperlink ref="K2" location="'Audit Check'!A1" display="Audit Check" xr:uid="{00000000-0004-0000-0700-000003000000}"/>
    <hyperlink ref="O2:R2" location="explain_7" display="Please document any explanations in Section 10" xr:uid="{00000000-0004-0000-0700-000004000000}"/>
    <hyperlink ref="C3:Y3" location="Definitions!B31" display="Definitions!B31" xr:uid="{00000000-0004-0000-0700-000005000000}"/>
  </hyperlinks>
  <printOptions horizontalCentered="1"/>
  <pageMargins left="0.75" right="0.75" top="0.62" bottom="0.97" header="0.5" footer="0.35"/>
  <pageSetup scale="63"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S43"/>
  <sheetViews>
    <sheetView showGridLines="0" zoomScaleNormal="100" workbookViewId="0">
      <selection activeCell="M1" sqref="M1"/>
    </sheetView>
  </sheetViews>
  <sheetFormatPr defaultColWidth="0" defaultRowHeight="12.75" zeroHeight="1" x14ac:dyDescent="0.2"/>
  <cols>
    <col min="1" max="1" width="35.7109375" style="250" customWidth="1"/>
    <col min="2" max="2" width="5.7109375" style="101" hidden="1" customWidth="1"/>
    <col min="3" max="3" width="20.7109375" style="402" customWidth="1"/>
    <col min="4" max="4" width="5.7109375" style="251" hidden="1" customWidth="1"/>
    <col min="5" max="5" width="20.7109375" style="394" customWidth="1"/>
    <col min="6" max="6" width="8.85546875" style="101" hidden="1" customWidth="1"/>
    <col min="7" max="7" width="24.42578125" style="101" customWidth="1"/>
    <col min="8" max="8" width="23.5703125" style="119" customWidth="1"/>
    <col min="9" max="9" width="10.140625" style="119" hidden="1" customWidth="1"/>
    <col min="10" max="11" width="9.140625" style="119" hidden="1" customWidth="1"/>
    <col min="12" max="12" width="11.28515625" style="101" hidden="1" customWidth="1"/>
    <col min="13" max="13" width="10.42578125" style="101" hidden="1" customWidth="1"/>
    <col min="14" max="18" width="9.140625" style="101" hidden="1" customWidth="1"/>
    <col min="19" max="19" width="7.5703125" style="101" hidden="1" customWidth="1"/>
    <col min="20" max="16384" width="9.140625" style="101" hidden="1"/>
  </cols>
  <sheetData>
    <row r="1" spans="1:11" ht="18" customHeight="1" thickBot="1" x14ac:dyDescent="0.25">
      <c r="A1" s="991" t="e">
        <f>CONCATENATE("Report for Health Plan ID"," ", 'Company Information'!D4, "  ", 'Company Information'!D5)</f>
        <v>#N/A</v>
      </c>
      <c r="B1" s="991"/>
      <c r="C1" s="991"/>
      <c r="D1" s="991"/>
      <c r="E1" s="991"/>
      <c r="F1" s="991"/>
      <c r="G1" s="991"/>
    </row>
    <row r="2" spans="1:11" ht="25.5" customHeight="1" x14ac:dyDescent="0.2">
      <c r="A2" s="977" t="str">
        <f>CONCATENATE("The data on this page will be published in the ",'Company Information'!$N$1," Administrative Costs at Minnesota Health Plans Report")</f>
        <v>The data on this page will be published in the 2024 Administrative Costs at Minnesota Health Plans Report</v>
      </c>
      <c r="B2" s="978"/>
      <c r="C2" s="978"/>
      <c r="D2" s="978"/>
      <c r="E2" s="978"/>
      <c r="F2" s="978"/>
      <c r="G2" s="996"/>
    </row>
    <row r="3" spans="1:11" ht="25.5" customHeight="1" x14ac:dyDescent="0.2">
      <c r="A3" s="1004" t="s">
        <v>322</v>
      </c>
      <c r="B3" s="1005"/>
      <c r="C3" s="1005"/>
      <c r="D3" s="1005"/>
      <c r="E3" s="1005"/>
      <c r="F3" s="404">
        <v>1286</v>
      </c>
      <c r="G3" s="405" t="str">
        <f>IF(ISERROR(G25/Expenses!AC19),"NA",G25/Expenses!AC19)</f>
        <v>NA</v>
      </c>
    </row>
    <row r="4" spans="1:11" ht="25.5" customHeight="1" x14ac:dyDescent="0.2">
      <c r="A4" s="1006" t="s">
        <v>319</v>
      </c>
      <c r="B4" s="1007"/>
      <c r="C4" s="1007"/>
      <c r="D4" s="1007"/>
      <c r="E4" s="1007"/>
      <c r="F4" s="406">
        <v>8097</v>
      </c>
      <c r="G4" s="407" t="str">
        <f>IF(ISERROR(Expenses!C17/Expenses!C19),"NA",Expenses!C17/Expenses!C19)</f>
        <v>NA</v>
      </c>
    </row>
    <row r="5" spans="1:11" ht="25.5" customHeight="1" x14ac:dyDescent="0.2">
      <c r="A5" s="1008" t="s">
        <v>320</v>
      </c>
      <c r="B5" s="1009"/>
      <c r="C5" s="1009"/>
      <c r="D5" s="1009"/>
      <c r="E5" s="1010"/>
      <c r="F5" s="406">
        <v>8098</v>
      </c>
      <c r="G5" s="407" t="str">
        <f>IF(ISERROR(Expenses!M17/Expenses!M19),"NA",Expenses!M17/Expenses!M19)</f>
        <v>NA</v>
      </c>
    </row>
    <row r="6" spans="1:11" ht="25.5" customHeight="1" thickBot="1" x14ac:dyDescent="0.25">
      <c r="A6" s="1011" t="s">
        <v>321</v>
      </c>
      <c r="B6" s="1012"/>
      <c r="C6" s="1012"/>
      <c r="D6" s="1012"/>
      <c r="E6" s="1012"/>
      <c r="F6" s="408">
        <v>8099</v>
      </c>
      <c r="G6" s="409" t="str">
        <f>IF(ISERROR(((Expenses!O17+Expenses!S17+Expenses!W17)/(Expenses!O19+Expenses!S19+Expenses!W19))),"NA",((Expenses!O17+Expenses!S17+Expenses!W17)/(Expenses!O19+Expenses!S19+Expenses!W19)))</f>
        <v>NA</v>
      </c>
    </row>
    <row r="7" spans="1:11" ht="7.5" customHeight="1" thickBot="1" x14ac:dyDescent="0.25">
      <c r="A7" s="403"/>
    </row>
    <row r="8" spans="1:11" ht="25.5" customHeight="1" x14ac:dyDescent="0.2">
      <c r="A8" s="977" t="s">
        <v>7</v>
      </c>
      <c r="B8" s="999"/>
      <c r="C8" s="999"/>
      <c r="D8" s="410"/>
      <c r="E8" s="411" t="s">
        <v>279</v>
      </c>
      <c r="F8" s="412"/>
      <c r="G8" s="413" t="str">
        <f>CONCATENATE("Calendar Year ",'Company Information'!$N$1)</f>
        <v>Calendar Year 2024</v>
      </c>
      <c r="H8" s="659" t="s">
        <v>400</v>
      </c>
      <c r="I8" s="660"/>
      <c r="J8" s="653"/>
      <c r="K8" s="364"/>
    </row>
    <row r="9" spans="1:11" ht="38.25" customHeight="1" x14ac:dyDescent="0.2">
      <c r="A9" s="414" t="s">
        <v>435</v>
      </c>
      <c r="B9" s="415"/>
      <c r="C9" s="843" t="s">
        <v>436</v>
      </c>
      <c r="D9" s="992"/>
      <c r="E9" s="992"/>
      <c r="F9" s="992"/>
      <c r="G9" s="993"/>
      <c r="H9" s="661" t="s">
        <v>508</v>
      </c>
      <c r="I9" s="660"/>
    </row>
    <row r="10" spans="1:11" ht="30" customHeight="1" x14ac:dyDescent="0.2">
      <c r="A10" s="416" t="s">
        <v>28</v>
      </c>
      <c r="B10" s="417"/>
      <c r="C10" s="418" t="s">
        <v>61</v>
      </c>
      <c r="D10" s="419"/>
      <c r="E10" s="418" t="s">
        <v>83</v>
      </c>
      <c r="F10" s="420"/>
      <c r="G10" s="421" t="s">
        <v>268</v>
      </c>
      <c r="H10" s="606" t="s">
        <v>508</v>
      </c>
      <c r="I10" s="606"/>
    </row>
    <row r="11" spans="1:11" ht="24" customHeight="1" x14ac:dyDescent="0.2">
      <c r="A11" s="422" t="s">
        <v>29</v>
      </c>
      <c r="B11" s="423">
        <v>1220</v>
      </c>
      <c r="C11" s="147"/>
      <c r="D11" s="424">
        <v>1235</v>
      </c>
      <c r="E11" s="219"/>
      <c r="F11" s="425">
        <v>1254</v>
      </c>
      <c r="G11" s="426">
        <f>SUM(C11,E11)</f>
        <v>0</v>
      </c>
      <c r="H11" s="606" t="s">
        <v>508</v>
      </c>
      <c r="I11" s="606"/>
    </row>
    <row r="12" spans="1:11" ht="24" customHeight="1" x14ac:dyDescent="0.2">
      <c r="A12" s="427" t="s">
        <v>30</v>
      </c>
      <c r="B12" s="146">
        <v>1221</v>
      </c>
      <c r="C12" s="147"/>
      <c r="D12" s="424">
        <v>1236</v>
      </c>
      <c r="E12" s="147"/>
      <c r="F12" s="425">
        <v>1255</v>
      </c>
      <c r="G12" s="426">
        <f>SUM(C12,E12)</f>
        <v>0</v>
      </c>
      <c r="H12" s="606" t="s">
        <v>508</v>
      </c>
      <c r="I12" s="606"/>
    </row>
    <row r="13" spans="1:11" ht="24" customHeight="1" x14ac:dyDescent="0.2">
      <c r="A13" s="427" t="s">
        <v>31</v>
      </c>
      <c r="B13" s="146">
        <v>1222</v>
      </c>
      <c r="C13" s="147"/>
      <c r="D13" s="424">
        <v>1237</v>
      </c>
      <c r="E13" s="147"/>
      <c r="F13" s="425">
        <v>1256</v>
      </c>
      <c r="G13" s="426">
        <f t="shared" ref="G13:G25" si="0">SUM(C13,E13)</f>
        <v>0</v>
      </c>
      <c r="H13" s="606" t="s">
        <v>508</v>
      </c>
      <c r="I13" s="606"/>
    </row>
    <row r="14" spans="1:11" ht="24" customHeight="1" x14ac:dyDescent="0.2">
      <c r="A14" s="427" t="s">
        <v>32</v>
      </c>
      <c r="B14" s="146">
        <v>1223</v>
      </c>
      <c r="C14" s="147"/>
      <c r="D14" s="424">
        <v>1238</v>
      </c>
      <c r="E14" s="147"/>
      <c r="F14" s="425">
        <v>1257</v>
      </c>
      <c r="G14" s="426">
        <f t="shared" si="0"/>
        <v>0</v>
      </c>
      <c r="H14" s="606" t="s">
        <v>508</v>
      </c>
      <c r="I14" s="606"/>
    </row>
    <row r="15" spans="1:11" ht="24" customHeight="1" x14ac:dyDescent="0.2">
      <c r="A15" s="427" t="s">
        <v>36</v>
      </c>
      <c r="B15" s="146">
        <v>1224</v>
      </c>
      <c r="C15" s="147"/>
      <c r="D15" s="424">
        <v>1239</v>
      </c>
      <c r="E15" s="147"/>
      <c r="F15" s="425">
        <v>1258</v>
      </c>
      <c r="G15" s="426">
        <f t="shared" si="0"/>
        <v>0</v>
      </c>
      <c r="H15" s="606" t="s">
        <v>508</v>
      </c>
      <c r="I15" s="606"/>
    </row>
    <row r="16" spans="1:11" ht="24" customHeight="1" x14ac:dyDescent="0.2">
      <c r="A16" s="427" t="s">
        <v>34</v>
      </c>
      <c r="B16" s="146">
        <v>1225</v>
      </c>
      <c r="C16" s="147"/>
      <c r="D16" s="424">
        <v>1240</v>
      </c>
      <c r="E16" s="147"/>
      <c r="F16" s="425">
        <v>1259</v>
      </c>
      <c r="G16" s="426">
        <f t="shared" si="0"/>
        <v>0</v>
      </c>
      <c r="H16" s="606" t="s">
        <v>508</v>
      </c>
      <c r="I16" s="606"/>
    </row>
    <row r="17" spans="1:13" ht="26.25" customHeight="1" x14ac:dyDescent="0.2">
      <c r="A17" s="427" t="s">
        <v>361</v>
      </c>
      <c r="B17" s="146">
        <v>1226</v>
      </c>
      <c r="C17" s="147"/>
      <c r="D17" s="424">
        <v>1241</v>
      </c>
      <c r="E17" s="147"/>
      <c r="F17" s="425">
        <v>1260</v>
      </c>
      <c r="G17" s="426">
        <f t="shared" si="0"/>
        <v>0</v>
      </c>
      <c r="H17" s="606" t="s">
        <v>508</v>
      </c>
      <c r="I17" s="606"/>
      <c r="J17" s="428"/>
    </row>
    <row r="18" spans="1:13" ht="24" customHeight="1" x14ac:dyDescent="0.2">
      <c r="A18" s="427" t="s">
        <v>35</v>
      </c>
      <c r="B18" s="146">
        <v>1227</v>
      </c>
      <c r="C18" s="147"/>
      <c r="D18" s="424">
        <v>1242</v>
      </c>
      <c r="E18" s="147"/>
      <c r="F18" s="425">
        <v>1261</v>
      </c>
      <c r="G18" s="426">
        <f t="shared" si="0"/>
        <v>0</v>
      </c>
      <c r="H18" s="606" t="s">
        <v>508</v>
      </c>
      <c r="I18" s="606"/>
    </row>
    <row r="19" spans="1:13" ht="24" customHeight="1" x14ac:dyDescent="0.2">
      <c r="A19" s="427" t="s">
        <v>33</v>
      </c>
      <c r="B19" s="146">
        <v>1228</v>
      </c>
      <c r="C19" s="147"/>
      <c r="D19" s="424">
        <v>1243</v>
      </c>
      <c r="E19" s="147"/>
      <c r="F19" s="425">
        <v>1262</v>
      </c>
      <c r="G19" s="426">
        <f t="shared" si="0"/>
        <v>0</v>
      </c>
      <c r="H19" s="606" t="s">
        <v>508</v>
      </c>
      <c r="I19" s="606"/>
    </row>
    <row r="20" spans="1:13" ht="26.25" customHeight="1" x14ac:dyDescent="0.2">
      <c r="A20" s="427" t="s">
        <v>37</v>
      </c>
      <c r="B20" s="146">
        <v>1229</v>
      </c>
      <c r="C20" s="147"/>
      <c r="D20" s="424">
        <v>1244</v>
      </c>
      <c r="E20" s="147"/>
      <c r="F20" s="425">
        <v>1263</v>
      </c>
      <c r="G20" s="426">
        <f t="shared" si="0"/>
        <v>0</v>
      </c>
      <c r="H20" s="606" t="s">
        <v>508</v>
      </c>
      <c r="I20" s="606"/>
    </row>
    <row r="21" spans="1:13" ht="24" customHeight="1" x14ac:dyDescent="0.2">
      <c r="A21" s="427" t="s">
        <v>38</v>
      </c>
      <c r="B21" s="146">
        <v>1230</v>
      </c>
      <c r="C21" s="147"/>
      <c r="D21" s="424">
        <v>1245</v>
      </c>
      <c r="E21" s="147"/>
      <c r="F21" s="425">
        <v>1264</v>
      </c>
      <c r="G21" s="426">
        <f t="shared" si="0"/>
        <v>0</v>
      </c>
      <c r="H21" s="606" t="s">
        <v>508</v>
      </c>
      <c r="I21" s="606"/>
    </row>
    <row r="22" spans="1:13" ht="24" customHeight="1" x14ac:dyDescent="0.2">
      <c r="A22" s="427" t="s">
        <v>39</v>
      </c>
      <c r="B22" s="146">
        <v>1231</v>
      </c>
      <c r="C22" s="147"/>
      <c r="D22" s="424">
        <v>1246</v>
      </c>
      <c r="E22" s="147"/>
      <c r="F22" s="425">
        <v>1265</v>
      </c>
      <c r="G22" s="426">
        <f t="shared" si="0"/>
        <v>0</v>
      </c>
      <c r="H22" s="606" t="s">
        <v>508</v>
      </c>
      <c r="I22" s="606"/>
    </row>
    <row r="23" spans="1:13" ht="24" customHeight="1" x14ac:dyDescent="0.2">
      <c r="A23" s="427" t="s">
        <v>267</v>
      </c>
      <c r="B23" s="146">
        <v>1232</v>
      </c>
      <c r="C23" s="147"/>
      <c r="D23" s="424">
        <v>1247</v>
      </c>
      <c r="E23" s="147"/>
      <c r="F23" s="425">
        <v>1266</v>
      </c>
      <c r="G23" s="426">
        <f t="shared" si="0"/>
        <v>0</v>
      </c>
      <c r="H23" s="606" t="s">
        <v>508</v>
      </c>
      <c r="I23" s="606"/>
    </row>
    <row r="24" spans="1:13" ht="24" customHeight="1" x14ac:dyDescent="0.2">
      <c r="A24" s="427" t="s">
        <v>40</v>
      </c>
      <c r="B24" s="146">
        <v>1233</v>
      </c>
      <c r="C24" s="147"/>
      <c r="D24" s="424">
        <v>1248</v>
      </c>
      <c r="E24" s="284"/>
      <c r="F24" s="425">
        <v>1267</v>
      </c>
      <c r="G24" s="426">
        <f t="shared" si="0"/>
        <v>0</v>
      </c>
      <c r="H24" s="606" t="s">
        <v>508</v>
      </c>
      <c r="I24" s="606"/>
      <c r="K24" s="429" t="s">
        <v>328</v>
      </c>
      <c r="L24" s="430" t="s">
        <v>327</v>
      </c>
      <c r="M24" s="363"/>
    </row>
    <row r="25" spans="1:13" ht="28.5" customHeight="1" thickBot="1" x14ac:dyDescent="0.25">
      <c r="A25" s="431" t="s">
        <v>130</v>
      </c>
      <c r="B25" s="432">
        <v>1234</v>
      </c>
      <c r="C25" s="433">
        <f>SUM(C11:C24)</f>
        <v>0</v>
      </c>
      <c r="D25" s="434">
        <v>1249</v>
      </c>
      <c r="E25" s="433">
        <f>SUM(E11:E24)</f>
        <v>0</v>
      </c>
      <c r="F25" s="435">
        <v>1268</v>
      </c>
      <c r="G25" s="436">
        <f t="shared" si="0"/>
        <v>0</v>
      </c>
      <c r="H25" s="606" t="s">
        <v>508</v>
      </c>
      <c r="I25" s="606"/>
      <c r="K25" s="437" t="s">
        <v>325</v>
      </c>
      <c r="L25" s="437">
        <f>COUNTA(C11:C24)</f>
        <v>0</v>
      </c>
      <c r="M25" s="363"/>
    </row>
    <row r="26" spans="1:13" ht="31.5" customHeight="1" x14ac:dyDescent="0.2">
      <c r="A26" s="994" t="str">
        <f>IF(G25=(Expenses!A$24),"",CONCATENATE("Total Indirect Health Care Expenses reported in this section: "&amp;TEXT(G25,"$0,000"), "   
MUST equal the total of Indirect Expense values reported in Section 7: "&amp;TEXT(Expenses!A$24,"$0,000")))</f>
        <v/>
      </c>
      <c r="B26" s="995"/>
      <c r="C26" s="995"/>
      <c r="D26" s="995"/>
      <c r="E26" s="995"/>
      <c r="F26" s="438">
        <f>IF(G25&lt;&gt;(Expenses!A$24),1,0)</f>
        <v>0</v>
      </c>
      <c r="G26" s="439" t="str">
        <f>IF(F26 =1,"Section 7 Indirect Expense","")</f>
        <v/>
      </c>
      <c r="H26" s="606" t="s">
        <v>508</v>
      </c>
      <c r="I26" s="606"/>
      <c r="K26" s="437" t="s">
        <v>326</v>
      </c>
      <c r="L26" s="437">
        <f>COUNTA(E11:E24)</f>
        <v>0</v>
      </c>
      <c r="M26" s="363"/>
    </row>
    <row r="27" spans="1:13" ht="31.5" customHeight="1" thickBot="1" x14ac:dyDescent="0.25">
      <c r="A27" s="1002" t="str">
        <f>IF(OR(F27=1,F27=2,F27=3),"A more complete breakout of expenses is expected, please record expenses in the appropriate categories or document an explanation in Section 12.","")</f>
        <v>A more complete breakout of expenses is expected, please record expenses in the appropriate categories or document an explanation in Section 12.</v>
      </c>
      <c r="B27" s="1003"/>
      <c r="C27" s="1003"/>
      <c r="D27" s="1003"/>
      <c r="E27" s="1003"/>
      <c r="F27" s="440">
        <f>IF(AND(L25&lt;=4,L26&lt;=4),1,IF(AND(L26&gt;4,L25&lt;=4),2,IF(AND(L25&gt;4,L26&lt;=4),3)))</f>
        <v>1</v>
      </c>
      <c r="G27" s="654" t="s">
        <v>400</v>
      </c>
      <c r="H27" s="606" t="s">
        <v>508</v>
      </c>
      <c r="I27" s="606"/>
      <c r="K27" s="363"/>
      <c r="L27" s="363"/>
      <c r="M27" s="363"/>
    </row>
    <row r="28" spans="1:13" ht="25.5" customHeight="1" x14ac:dyDescent="0.2">
      <c r="A28" s="441" t="s">
        <v>5</v>
      </c>
      <c r="B28" s="410"/>
      <c r="C28" s="1013" t="s">
        <v>435</v>
      </c>
      <c r="D28" s="1013"/>
      <c r="E28" s="1013"/>
      <c r="F28" s="412"/>
      <c r="G28" s="442" t="str">
        <f>CONCATENATE("Calendar Year ",'Company Information'!$N$1)</f>
        <v>Calendar Year 2024</v>
      </c>
      <c r="H28" s="606" t="s">
        <v>508</v>
      </c>
      <c r="I28" s="606"/>
    </row>
    <row r="29" spans="1:13" ht="27.6" customHeight="1" x14ac:dyDescent="0.2">
      <c r="A29" s="416" t="s">
        <v>406</v>
      </c>
      <c r="B29" s="443"/>
      <c r="C29" s="844" t="s">
        <v>153</v>
      </c>
      <c r="D29" s="1000"/>
      <c r="E29" s="1000"/>
      <c r="F29" s="1000"/>
      <c r="G29" s="1001"/>
      <c r="H29" s="606" t="s">
        <v>508</v>
      </c>
      <c r="I29" s="606"/>
    </row>
    <row r="30" spans="1:13" ht="24" customHeight="1" x14ac:dyDescent="0.2">
      <c r="A30" s="444" t="s">
        <v>41</v>
      </c>
      <c r="B30" s="445">
        <v>1269</v>
      </c>
      <c r="C30" s="147"/>
      <c r="D30" s="446"/>
      <c r="E30" s="655" t="s">
        <v>508</v>
      </c>
      <c r="F30" s="447"/>
      <c r="G30" s="656" t="s">
        <v>508</v>
      </c>
      <c r="H30" s="606" t="s">
        <v>508</v>
      </c>
      <c r="I30" s="606"/>
    </row>
    <row r="31" spans="1:13" ht="24" customHeight="1" x14ac:dyDescent="0.2">
      <c r="A31" s="427" t="s">
        <v>405</v>
      </c>
      <c r="B31" s="448">
        <v>1420</v>
      </c>
      <c r="C31" s="284"/>
      <c r="D31" s="1014" t="s">
        <v>471</v>
      </c>
      <c r="E31" s="1015"/>
      <c r="F31" s="1015"/>
      <c r="G31" s="1016"/>
      <c r="H31" s="606" t="s">
        <v>508</v>
      </c>
      <c r="I31" s="606"/>
    </row>
    <row r="32" spans="1:13" ht="24" customHeight="1" x14ac:dyDescent="0.2">
      <c r="A32" s="449" t="s">
        <v>416</v>
      </c>
      <c r="B32" s="448">
        <v>1421</v>
      </c>
      <c r="C32" s="284"/>
      <c r="D32" s="1017"/>
      <c r="E32" s="1018"/>
      <c r="F32" s="1018"/>
      <c r="G32" s="1019"/>
      <c r="H32" s="661" t="s">
        <v>508</v>
      </c>
      <c r="I32" s="662"/>
    </row>
    <row r="33" spans="1:10" ht="24" customHeight="1" thickBot="1" x14ac:dyDescent="0.25">
      <c r="A33" s="450" t="s">
        <v>42</v>
      </c>
      <c r="B33" s="183">
        <v>1270</v>
      </c>
      <c r="C33" s="293"/>
      <c r="D33" s="451"/>
      <c r="E33" s="657" t="s">
        <v>508</v>
      </c>
      <c r="F33" s="452"/>
      <c r="G33" s="658" t="s">
        <v>508</v>
      </c>
      <c r="H33" s="652" t="s">
        <v>400</v>
      </c>
      <c r="I33" s="662"/>
      <c r="J33" s="653"/>
    </row>
    <row r="34" spans="1:10" ht="19.5" customHeight="1" thickBot="1" x14ac:dyDescent="0.25">
      <c r="A34" s="453"/>
      <c r="B34" s="146"/>
      <c r="C34" s="454"/>
      <c r="D34" s="455"/>
      <c r="E34" s="456"/>
      <c r="F34" s="456"/>
      <c r="G34" s="456"/>
    </row>
    <row r="35" spans="1:10" ht="25.5" customHeight="1" x14ac:dyDescent="0.2">
      <c r="A35" s="457" t="s">
        <v>6</v>
      </c>
      <c r="B35" s="410"/>
      <c r="C35" s="410"/>
      <c r="D35" s="410"/>
      <c r="E35" s="410"/>
      <c r="F35" s="412"/>
      <c r="G35" s="413" t="str">
        <f>CONCATENATE("Calendar Year ",'Company Information'!$N$1)</f>
        <v>Calendar Year 2024</v>
      </c>
      <c r="H35" s="606" t="s">
        <v>508</v>
      </c>
      <c r="I35" s="606"/>
    </row>
    <row r="36" spans="1:10" ht="38.25" customHeight="1" x14ac:dyDescent="0.2">
      <c r="A36" s="997" t="s">
        <v>435</v>
      </c>
      <c r="B36" s="458"/>
      <c r="C36" s="844" t="s">
        <v>131</v>
      </c>
      <c r="D36" s="992"/>
      <c r="E36" s="992"/>
      <c r="F36" s="992"/>
      <c r="G36" s="993"/>
      <c r="H36" s="606" t="s">
        <v>508</v>
      </c>
      <c r="I36" s="606"/>
    </row>
    <row r="37" spans="1:10" ht="17.25" customHeight="1" x14ac:dyDescent="0.2">
      <c r="A37" s="998"/>
      <c r="B37" s="459"/>
      <c r="C37" s="460" t="str">
        <f>CONCATENATE('Company Information'!$N$1," Incurred")</f>
        <v>2024 Incurred</v>
      </c>
      <c r="D37" s="461"/>
      <c r="E37" s="460" t="str">
        <f>CONCATENATE('Company Information'!$N$1," Payments")</f>
        <v>2024 Payments</v>
      </c>
      <c r="F37" s="446"/>
      <c r="G37" s="462"/>
      <c r="H37" s="606" t="s">
        <v>508</v>
      </c>
      <c r="I37" s="606"/>
    </row>
    <row r="38" spans="1:10" ht="27.75" customHeight="1" x14ac:dyDescent="0.2">
      <c r="A38" s="422" t="s">
        <v>43</v>
      </c>
      <c r="B38" s="423">
        <v>1250</v>
      </c>
      <c r="C38" s="147"/>
      <c r="D38" s="117">
        <v>1271</v>
      </c>
      <c r="E38" s="147"/>
      <c r="F38" s="463"/>
      <c r="G38" s="464"/>
      <c r="H38" s="606" t="s">
        <v>508</v>
      </c>
      <c r="I38" s="606"/>
    </row>
    <row r="39" spans="1:10" ht="24" customHeight="1" x14ac:dyDescent="0.2">
      <c r="A39" s="427" t="s">
        <v>263</v>
      </c>
      <c r="B39" s="146">
        <v>1251</v>
      </c>
      <c r="C39" s="147"/>
      <c r="D39" s="117">
        <v>1272</v>
      </c>
      <c r="E39" s="147"/>
      <c r="F39" s="463"/>
      <c r="G39" s="464"/>
      <c r="H39" s="606" t="s">
        <v>508</v>
      </c>
      <c r="I39" s="606"/>
    </row>
    <row r="40" spans="1:10" ht="24" customHeight="1" x14ac:dyDescent="0.2">
      <c r="A40" s="427" t="s">
        <v>264</v>
      </c>
      <c r="B40" s="146">
        <v>1252</v>
      </c>
      <c r="C40" s="147"/>
      <c r="D40" s="117">
        <v>1273</v>
      </c>
      <c r="E40" s="147"/>
      <c r="F40" s="463"/>
      <c r="G40" s="464"/>
      <c r="H40" s="661" t="s">
        <v>508</v>
      </c>
      <c r="I40" s="662"/>
      <c r="J40" s="653"/>
    </row>
    <row r="41" spans="1:10" ht="25.5" customHeight="1" thickBot="1" x14ac:dyDescent="0.25">
      <c r="A41" s="465" t="s">
        <v>265</v>
      </c>
      <c r="B41" s="432">
        <v>1253</v>
      </c>
      <c r="C41" s="433">
        <f>SUM(C38:C40)</f>
        <v>0</v>
      </c>
      <c r="D41" s="434">
        <v>1274</v>
      </c>
      <c r="E41" s="433">
        <f>SUM(E38:E40)</f>
        <v>0</v>
      </c>
      <c r="F41" s="466"/>
      <c r="G41" s="467"/>
      <c r="H41" s="652" t="s">
        <v>400</v>
      </c>
      <c r="I41" s="662"/>
      <c r="J41" s="468"/>
    </row>
    <row r="42" spans="1:10" ht="27" customHeight="1" x14ac:dyDescent="0.2">
      <c r="A42" s="627" t="s">
        <v>508</v>
      </c>
      <c r="B42" s="663"/>
      <c r="C42" s="627" t="s">
        <v>508</v>
      </c>
      <c r="D42" s="663"/>
      <c r="E42" s="627" t="s">
        <v>508</v>
      </c>
      <c r="F42" s="663"/>
      <c r="G42" s="469" t="str">
        <f>IF('Company Information'!S12&gt;=3000000,"next section","")</f>
        <v/>
      </c>
      <c r="H42" s="364"/>
    </row>
    <row r="43" spans="1:10" ht="27" hidden="1" customHeight="1" x14ac:dyDescent="0.2">
      <c r="A43" s="665"/>
      <c r="B43" s="665"/>
      <c r="C43" s="665"/>
      <c r="D43" s="665"/>
      <c r="E43" s="665"/>
      <c r="F43" s="665"/>
      <c r="G43" s="664" t="str">
        <f>IF(AND('Company Information'!S12&gt;=3000000,NOT(ISBLANK(#REF!)),ISBLANK(#REF!)),"Start of HPFSR","")</f>
        <v/>
      </c>
    </row>
  </sheetData>
  <sheetProtection sheet="1" objects="1" scenarios="1"/>
  <mergeCells count="15">
    <mergeCell ref="A1:G1"/>
    <mergeCell ref="C9:G9"/>
    <mergeCell ref="A26:E26"/>
    <mergeCell ref="A2:G2"/>
    <mergeCell ref="C36:G36"/>
    <mergeCell ref="A36:A37"/>
    <mergeCell ref="A8:C8"/>
    <mergeCell ref="C29:G29"/>
    <mergeCell ref="A27:E27"/>
    <mergeCell ref="A3:E3"/>
    <mergeCell ref="A4:E4"/>
    <mergeCell ref="A5:E5"/>
    <mergeCell ref="A6:E6"/>
    <mergeCell ref="C28:E28"/>
    <mergeCell ref="D31:G32"/>
  </mergeCells>
  <phoneticPr fontId="6" type="noConversion"/>
  <conditionalFormatting sqref="G27">
    <cfRule type="expression" dxfId="62" priority="16" stopIfTrue="1">
      <formula>IF(OR(F27=1,F27=2,F27=3),TRUE,FALSE)</formula>
    </cfRule>
  </conditionalFormatting>
  <conditionalFormatting sqref="G25">
    <cfRule type="expression" dxfId="61" priority="17" stopIfTrue="1">
      <formula>IF(F26=1,TRUE,FALSE)</formula>
    </cfRule>
  </conditionalFormatting>
  <conditionalFormatting sqref="C25">
    <cfRule type="expression" dxfId="60" priority="11" stopIfTrue="1">
      <formula>IF(OR(F27=2,F27=1),TRUE,FALSE)</formula>
    </cfRule>
  </conditionalFormatting>
  <conditionalFormatting sqref="E25">
    <cfRule type="expression" dxfId="59" priority="10" stopIfTrue="1">
      <formula>IF(OR(F27=3,F27=1),TRUE,FALSE)</formula>
    </cfRule>
  </conditionalFormatting>
  <conditionalFormatting sqref="E10">
    <cfRule type="expression" dxfId="58" priority="9" stopIfTrue="1">
      <formula>IF(OR(F27=3,F27=1),TRUE,FALSE)</formula>
    </cfRule>
  </conditionalFormatting>
  <conditionalFormatting sqref="C10">
    <cfRule type="expression" dxfId="57" priority="8" stopIfTrue="1">
      <formula>IF(OR(F27=2,F27=1),TRUE,FALSE)</formula>
    </cfRule>
  </conditionalFormatting>
  <conditionalFormatting sqref="G42">
    <cfRule type="cellIs" dxfId="56" priority="3" stopIfTrue="1" operator="equal">
      <formula>"Next Section"</formula>
    </cfRule>
  </conditionalFormatting>
  <conditionalFormatting sqref="A26:E26">
    <cfRule type="expression" dxfId="55" priority="2" stopIfTrue="1">
      <formula>-IF(F26=1,TRUE,FALSE)</formula>
    </cfRule>
  </conditionalFormatting>
  <conditionalFormatting sqref="A27:E27">
    <cfRule type="expression" dxfId="54" priority="1" stopIfTrue="1">
      <formula>IF(OR(F27=1,F27=2,F27=3),TRUE,FALSE)</formula>
    </cfRule>
  </conditionalFormatting>
  <dataValidations count="1">
    <dataValidation type="whole" allowBlank="1" showInputMessage="1" showErrorMessage="1" error="Please enter whole numbers only._x000a_Document any explanations in Section 11." sqref="C11:C24 E11:E24 C30:C33 C38:C40 E38:E40" xr:uid="{00000000-0002-0000-0800-000000000000}">
      <formula1>0</formula1>
      <formula2>3000000000</formula2>
    </dataValidation>
  </dataValidations>
  <hyperlinks>
    <hyperlink ref="A9" location="Definitions!B45" display="General Instructions" xr:uid="{00000000-0004-0000-0800-000000000000}"/>
    <hyperlink ref="G26" location="indirect_expense" display="indirect_expense" xr:uid="{00000000-0004-0000-0800-000001000000}"/>
    <hyperlink ref="A36" location="Definitions!B45" display="General Instructions" xr:uid="{00000000-0004-0000-0800-000002000000}"/>
    <hyperlink ref="E8" location="'Audit Check'!A1" display="Audit Check" xr:uid="{00000000-0004-0000-0800-000006000000}"/>
    <hyperlink ref="G27" location="explain_8" display="Please document any explanations in Section 12" xr:uid="{00000000-0004-0000-0800-000007000000}"/>
    <hyperlink ref="G43" location="start" display="start" xr:uid="{00000000-0004-0000-0800-000009000000}"/>
    <hyperlink ref="C28" location="Definitions!B45" display="General Instructions" xr:uid="{00000000-0004-0000-0800-00000A000000}"/>
    <hyperlink ref="G42" location="section_11" display="section_11" xr:uid="{FDFCE7C9-1975-4AD1-882A-C50E787E309A}"/>
    <hyperlink ref="H33" location="explain_9" display="Please document any explanations in Section 10" xr:uid="{F39F9DEC-A413-4EFD-A2BB-BE874DABA5E6}"/>
  </hyperlinks>
  <printOptions horizontalCentered="1"/>
  <pageMargins left="0.75" right="0.75" top="0.62" bottom="0.97" header="0.5" footer="0.35"/>
  <pageSetup scale="89"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S20"/>
  <sheetViews>
    <sheetView zoomScaleNormal="100" zoomScaleSheetLayoutView="100" workbookViewId="0">
      <selection sqref="A1:K1"/>
    </sheetView>
  </sheetViews>
  <sheetFormatPr defaultColWidth="0" defaultRowHeight="12.75" zeroHeight="1" x14ac:dyDescent="0.2"/>
  <cols>
    <col min="1" max="1" width="35.7109375" style="470" customWidth="1"/>
    <col min="2" max="2" width="10.7109375" style="470" hidden="1" customWidth="1"/>
    <col min="3" max="4" width="10.7109375" style="470" customWidth="1"/>
    <col min="5" max="5" width="7.42578125" style="470" hidden="1" customWidth="1"/>
    <col min="6" max="6" width="10.7109375" style="470" customWidth="1"/>
    <col min="7" max="7" width="7.28515625" style="470" hidden="1" customWidth="1"/>
    <col min="8" max="8" width="10.7109375" style="470" customWidth="1"/>
    <col min="9" max="9" width="7.85546875" style="470" hidden="1" customWidth="1"/>
    <col min="10" max="14" width="10.7109375" style="470" customWidth="1"/>
    <col min="15" max="18" width="9.140625" style="470" hidden="1" customWidth="1"/>
    <col min="19" max="19" width="0" style="470" hidden="1" customWidth="1"/>
    <col min="20" max="16384" width="9.140625" style="470" hidden="1"/>
  </cols>
  <sheetData>
    <row r="1" spans="1:19" ht="19.149999999999999" customHeight="1" thickBot="1" x14ac:dyDescent="0.25">
      <c r="A1" s="1028" t="e">
        <f>CONCATENATE("Report for Health Plan ID"," ", 'Company Information'!D4, "  ", 'Company Information'!D5)</f>
        <v>#N/A</v>
      </c>
      <c r="B1" s="1028"/>
      <c r="C1" s="1028"/>
      <c r="D1" s="1028"/>
      <c r="E1" s="1028"/>
      <c r="F1" s="1028"/>
      <c r="G1" s="1028"/>
      <c r="H1" s="1028"/>
      <c r="I1" s="1028"/>
      <c r="J1" s="1028"/>
      <c r="K1" s="1028"/>
      <c r="L1" s="669" t="s">
        <v>508</v>
      </c>
      <c r="M1" s="669" t="s">
        <v>508</v>
      </c>
      <c r="R1" s="584" t="s">
        <v>394</v>
      </c>
      <c r="S1" s="584" t="s">
        <v>395</v>
      </c>
    </row>
    <row r="2" spans="1:19" ht="25.5" customHeight="1" x14ac:dyDescent="0.2">
      <c r="A2" s="1023" t="s">
        <v>523</v>
      </c>
      <c r="B2" s="1024"/>
      <c r="C2" s="1024"/>
      <c r="D2" s="1024"/>
      <c r="E2" s="1024"/>
      <c r="F2" s="1024"/>
      <c r="G2" s="1024"/>
      <c r="H2" s="1024"/>
      <c r="I2" s="1024"/>
      <c r="J2" s="1024"/>
      <c r="K2" s="1025"/>
      <c r="L2" s="669" t="s">
        <v>508</v>
      </c>
      <c r="M2" s="669" t="s">
        <v>508</v>
      </c>
    </row>
    <row r="3" spans="1:19" ht="27" customHeight="1" x14ac:dyDescent="0.2">
      <c r="A3" s="1020" t="s">
        <v>396</v>
      </c>
      <c r="B3" s="1021"/>
      <c r="C3" s="1021"/>
      <c r="D3" s="1021"/>
      <c r="E3" s="1021"/>
      <c r="F3" s="1021"/>
      <c r="G3" s="1021"/>
      <c r="H3" s="1021"/>
      <c r="I3" s="1021"/>
      <c r="J3" s="1021"/>
      <c r="K3" s="1022"/>
      <c r="L3" s="669" t="s">
        <v>508</v>
      </c>
      <c r="M3" s="669" t="s">
        <v>508</v>
      </c>
    </row>
    <row r="4" spans="1:19" ht="81.75" customHeight="1" x14ac:dyDescent="0.2">
      <c r="A4" s="583" t="s">
        <v>437</v>
      </c>
      <c r="B4" s="471"/>
      <c r="C4" s="1029" t="s">
        <v>525</v>
      </c>
      <c r="D4" s="1030"/>
      <c r="E4" s="1030"/>
      <c r="F4" s="1030"/>
      <c r="G4" s="1030"/>
      <c r="H4" s="1030"/>
      <c r="I4" s="1030"/>
      <c r="J4" s="1030"/>
      <c r="K4" s="1031"/>
      <c r="L4" s="669" t="s">
        <v>508</v>
      </c>
      <c r="M4" s="669" t="s">
        <v>508</v>
      </c>
      <c r="N4" s="585" t="s">
        <v>395</v>
      </c>
    </row>
    <row r="5" spans="1:19" s="472" customFormat="1" ht="53.45" customHeight="1" x14ac:dyDescent="0.2">
      <c r="A5" s="1033" t="s">
        <v>407</v>
      </c>
      <c r="B5" s="557"/>
      <c r="C5" s="1044" t="s">
        <v>397</v>
      </c>
      <c r="D5" s="1045"/>
      <c r="E5" s="582"/>
      <c r="F5" s="1050" t="s">
        <v>398</v>
      </c>
      <c r="G5" s="1051"/>
      <c r="H5" s="1052"/>
      <c r="J5" s="1037" t="s">
        <v>399</v>
      </c>
      <c r="K5" s="1038"/>
      <c r="L5" s="1055" t="s">
        <v>400</v>
      </c>
      <c r="M5" s="1056"/>
      <c r="N5" s="668"/>
    </row>
    <row r="6" spans="1:19" s="472" customFormat="1" ht="25.5" x14ac:dyDescent="0.2">
      <c r="A6" s="1034"/>
      <c r="B6" s="557"/>
      <c r="C6" s="1046"/>
      <c r="D6" s="1047"/>
      <c r="E6" s="581"/>
      <c r="F6" s="473" t="s">
        <v>401</v>
      </c>
      <c r="G6" s="474"/>
      <c r="H6" s="474" t="s">
        <v>58</v>
      </c>
      <c r="J6" s="1039"/>
      <c r="K6" s="1040"/>
      <c r="L6" s="669" t="s">
        <v>508</v>
      </c>
      <c r="M6" s="669" t="s">
        <v>508</v>
      </c>
    </row>
    <row r="7" spans="1:19" ht="33" customHeight="1" x14ac:dyDescent="0.2">
      <c r="A7" s="559" t="s">
        <v>417</v>
      </c>
      <c r="B7" s="558">
        <v>1424</v>
      </c>
      <c r="C7" s="1048"/>
      <c r="D7" s="1049"/>
      <c r="E7" s="565"/>
      <c r="F7" s="670" t="s">
        <v>508</v>
      </c>
      <c r="G7" s="564"/>
      <c r="H7" s="671" t="s">
        <v>508</v>
      </c>
      <c r="I7" s="475">
        <v>1425</v>
      </c>
      <c r="J7" s="1035"/>
      <c r="K7" s="1036"/>
      <c r="L7" s="669" t="s">
        <v>508</v>
      </c>
      <c r="M7" s="669" t="s">
        <v>508</v>
      </c>
    </row>
    <row r="8" spans="1:19" ht="33" customHeight="1" thickBot="1" x14ac:dyDescent="0.25">
      <c r="A8" s="563" t="s">
        <v>470</v>
      </c>
      <c r="B8" s="561"/>
      <c r="C8" s="672" t="s">
        <v>508</v>
      </c>
      <c r="D8" s="673" t="s">
        <v>508</v>
      </c>
      <c r="E8" s="477">
        <v>1426</v>
      </c>
      <c r="F8" s="562"/>
      <c r="G8" s="477">
        <v>1427</v>
      </c>
      <c r="H8" s="562"/>
      <c r="I8" s="477">
        <v>1428</v>
      </c>
      <c r="J8" s="1053"/>
      <c r="K8" s="1054"/>
      <c r="L8" s="669" t="s">
        <v>508</v>
      </c>
      <c r="M8" s="669" t="s">
        <v>508</v>
      </c>
    </row>
    <row r="9" spans="1:19" ht="25.5" customHeight="1" x14ac:dyDescent="0.2">
      <c r="A9" s="1043" t="s">
        <v>487</v>
      </c>
      <c r="B9" s="1043"/>
      <c r="C9" s="1043"/>
      <c r="D9" s="1043"/>
      <c r="E9" s="1043"/>
      <c r="F9" s="1043"/>
      <c r="G9" s="1043"/>
      <c r="H9" s="1043"/>
      <c r="I9" s="1043"/>
      <c r="J9" s="1043"/>
      <c r="K9" s="1043"/>
      <c r="L9" s="1043"/>
      <c r="M9" s="1043"/>
      <c r="N9" s="1043"/>
      <c r="O9" s="584">
        <f>start</f>
        <v>0</v>
      </c>
      <c r="P9" s="669" t="str">
        <f>IF(OR(O9=10038,O9=10124,O9=10161,O9=10544,O9=11028,O9=10262,O9=10160,O9=10037,O9=10551),1,"")</f>
        <v/>
      </c>
    </row>
    <row r="10" spans="1:19" ht="28.5" customHeight="1" x14ac:dyDescent="0.2">
      <c r="A10" s="1042" t="s">
        <v>504</v>
      </c>
      <c r="B10" s="1042"/>
      <c r="C10" s="1042"/>
      <c r="D10" s="1042"/>
      <c r="E10" s="1042"/>
      <c r="F10" s="1042"/>
      <c r="G10" s="1042"/>
      <c r="H10" s="1042"/>
      <c r="I10" s="1042"/>
      <c r="J10" s="1042"/>
      <c r="K10" s="1042"/>
      <c r="L10" s="1042"/>
      <c r="M10" s="1042"/>
      <c r="N10" s="1042"/>
    </row>
    <row r="11" spans="1:19" ht="19.5" customHeight="1" x14ac:dyDescent="0.2">
      <c r="A11" s="1041" t="s">
        <v>502</v>
      </c>
      <c r="B11" s="1041"/>
      <c r="C11" s="1041"/>
      <c r="D11" s="1041"/>
      <c r="F11" s="588" t="s">
        <v>488</v>
      </c>
      <c r="H11" s="588" t="s">
        <v>489</v>
      </c>
      <c r="J11" s="675" t="s">
        <v>508</v>
      </c>
      <c r="K11" s="675" t="s">
        <v>508</v>
      </c>
      <c r="L11" s="675" t="s">
        <v>508</v>
      </c>
      <c r="M11" s="675" t="s">
        <v>508</v>
      </c>
      <c r="N11" s="675" t="s">
        <v>508</v>
      </c>
    </row>
    <row r="12" spans="1:19" ht="25.5" customHeight="1" x14ac:dyDescent="0.2">
      <c r="A12" s="1041"/>
      <c r="B12" s="1041"/>
      <c r="C12" s="1041"/>
      <c r="D12" s="1041"/>
      <c r="F12" s="591"/>
      <c r="H12" s="591"/>
      <c r="J12" s="675" t="s">
        <v>508</v>
      </c>
      <c r="K12" s="675" t="s">
        <v>508</v>
      </c>
      <c r="L12" s="675" t="s">
        <v>508</v>
      </c>
      <c r="M12" s="675" t="s">
        <v>508</v>
      </c>
      <c r="N12" s="675" t="s">
        <v>508</v>
      </c>
    </row>
    <row r="13" spans="1:19" s="476" customFormat="1" ht="30.75" customHeight="1" x14ac:dyDescent="0.2">
      <c r="A13" s="1026" t="s">
        <v>503</v>
      </c>
      <c r="B13" s="1026"/>
      <c r="C13" s="1026"/>
      <c r="D13" s="1026"/>
      <c r="F13" s="587" t="s">
        <v>490</v>
      </c>
      <c r="G13" s="587"/>
      <c r="H13" s="587" t="s">
        <v>491</v>
      </c>
      <c r="I13" s="587"/>
      <c r="J13" s="587" t="s">
        <v>492</v>
      </c>
      <c r="K13" s="587" t="s">
        <v>493</v>
      </c>
      <c r="L13" s="587" t="s">
        <v>494</v>
      </c>
      <c r="M13" s="587" t="s">
        <v>75</v>
      </c>
      <c r="N13" s="587" t="s">
        <v>495</v>
      </c>
    </row>
    <row r="14" spans="1:19" s="476" customFormat="1" ht="33.75" customHeight="1" x14ac:dyDescent="0.2">
      <c r="A14" s="1026"/>
      <c r="B14" s="1026"/>
      <c r="C14" s="1026"/>
      <c r="D14" s="1026"/>
      <c r="F14" s="592"/>
      <c r="G14" s="590"/>
      <c r="H14" s="592"/>
      <c r="I14" s="590"/>
      <c r="J14" s="592"/>
      <c r="K14" s="592"/>
      <c r="L14" s="592"/>
      <c r="M14" s="592"/>
      <c r="N14" s="592"/>
    </row>
    <row r="15" spans="1:19" s="476" customFormat="1" ht="30.75" customHeight="1" x14ac:dyDescent="0.2">
      <c r="A15" s="1026"/>
      <c r="B15" s="1026"/>
      <c r="C15" s="1026"/>
      <c r="D15" s="1026"/>
      <c r="F15" s="587" t="s">
        <v>499</v>
      </c>
      <c r="G15" s="587"/>
      <c r="H15" s="587" t="s">
        <v>496</v>
      </c>
      <c r="I15" s="587"/>
      <c r="J15" s="587" t="s">
        <v>497</v>
      </c>
      <c r="K15" s="587" t="s">
        <v>500</v>
      </c>
      <c r="L15" s="587" t="s">
        <v>501</v>
      </c>
      <c r="M15" s="587" t="s">
        <v>505</v>
      </c>
      <c r="N15" s="587" t="s">
        <v>498</v>
      </c>
    </row>
    <row r="16" spans="1:19" s="476" customFormat="1" ht="33.75" customHeight="1" x14ac:dyDescent="0.2">
      <c r="A16" s="1026"/>
      <c r="B16" s="1026"/>
      <c r="C16" s="1026"/>
      <c r="D16" s="1026"/>
      <c r="F16" s="593"/>
      <c r="G16" s="589"/>
      <c r="H16" s="593"/>
      <c r="I16" s="589"/>
      <c r="J16" s="593"/>
      <c r="K16" s="593"/>
      <c r="L16" s="593"/>
      <c r="M16" s="593"/>
      <c r="N16" s="593"/>
    </row>
    <row r="17" spans="1:14" ht="37.5" customHeight="1" x14ac:dyDescent="0.2">
      <c r="A17" s="674" t="s">
        <v>508</v>
      </c>
      <c r="C17" s="1027" t="str">
        <f>IF('Company Information'!S12&gt;=3000000,CONCATENATE("You have reached the end of the HPFSR. Reports are due via HEP Data Portal upload no later than April 1, ",'Company Information'!$N$1+1,"."),"")</f>
        <v/>
      </c>
      <c r="D17" s="1027"/>
      <c r="E17" s="1027"/>
      <c r="F17" s="1027"/>
      <c r="G17" s="1027"/>
      <c r="H17" s="1027"/>
      <c r="I17" s="1027"/>
      <c r="J17" s="1027"/>
      <c r="K17" s="1027"/>
      <c r="L17" s="674" t="s">
        <v>508</v>
      </c>
      <c r="M17" s="674" t="s">
        <v>508</v>
      </c>
      <c r="N17" s="674" t="s">
        <v>508</v>
      </c>
    </row>
    <row r="18" spans="1:14" ht="24" customHeight="1" x14ac:dyDescent="0.2">
      <c r="A18" s="674" t="s">
        <v>508</v>
      </c>
      <c r="C18" s="1032" t="str">
        <f>IF('Company Information'!S12&gt;=3000000,"Return to Instructions for Submission Requirements","")</f>
        <v/>
      </c>
      <c r="D18" s="1032"/>
      <c r="E18" s="1032"/>
      <c r="F18" s="1032"/>
      <c r="G18" s="1032"/>
      <c r="H18" s="1032"/>
      <c r="I18" s="1032"/>
      <c r="J18" s="1032"/>
      <c r="K18" s="1032"/>
      <c r="L18" s="674" t="s">
        <v>508</v>
      </c>
      <c r="M18" s="674" t="s">
        <v>508</v>
      </c>
      <c r="N18" s="674" t="s">
        <v>508</v>
      </c>
    </row>
    <row r="19" spans="1:14" ht="24" hidden="1" customHeight="1" x14ac:dyDescent="0.2"/>
    <row r="20" spans="1:14" ht="37.5" hidden="1" customHeight="1" x14ac:dyDescent="0.2"/>
  </sheetData>
  <sheetProtection sheet="1" objects="1" scenarios="1"/>
  <mergeCells count="18">
    <mergeCell ref="C18:K18"/>
    <mergeCell ref="A5:A6"/>
    <mergeCell ref="J7:K7"/>
    <mergeCell ref="J5:K6"/>
    <mergeCell ref="A11:D12"/>
    <mergeCell ref="A10:N10"/>
    <mergeCell ref="A9:N9"/>
    <mergeCell ref="C5:D6"/>
    <mergeCell ref="C7:D7"/>
    <mergeCell ref="F5:H5"/>
    <mergeCell ref="J8:K8"/>
    <mergeCell ref="L5:M5"/>
    <mergeCell ref="A3:K3"/>
    <mergeCell ref="A2:K2"/>
    <mergeCell ref="A13:D16"/>
    <mergeCell ref="C17:K17"/>
    <mergeCell ref="A1:K1"/>
    <mergeCell ref="C4:K4"/>
  </mergeCells>
  <conditionalFormatting sqref="C18:K18">
    <cfRule type="expression" dxfId="53" priority="68">
      <formula>IF(C18="Return to Instructions for Submission Requirements",TRUE,FALSE)</formula>
    </cfRule>
  </conditionalFormatting>
  <conditionalFormatting sqref="A9:N9">
    <cfRule type="expression" dxfId="52" priority="262">
      <formula>IF(P9=1,TRUE,FALSE)</formula>
    </cfRule>
  </conditionalFormatting>
  <conditionalFormatting sqref="A10:N10">
    <cfRule type="expression" dxfId="51" priority="265">
      <formula>IF(P9=1,TRUE,FALSE)</formula>
    </cfRule>
  </conditionalFormatting>
  <conditionalFormatting sqref="A11:D12">
    <cfRule type="expression" dxfId="50" priority="62">
      <formula>IF(P9=1,TRUE,FALSE)</formula>
    </cfRule>
  </conditionalFormatting>
  <conditionalFormatting sqref="F11">
    <cfRule type="expression" dxfId="49" priority="61">
      <formula>IF(P9=1,TRUE,FALSE)</formula>
    </cfRule>
  </conditionalFormatting>
  <conditionalFormatting sqref="H11">
    <cfRule type="expression" dxfId="48" priority="60">
      <formula>IF(P9=1,TRUE,FALSE)</formula>
    </cfRule>
  </conditionalFormatting>
  <conditionalFormatting sqref="F12">
    <cfRule type="expression" dxfId="47" priority="58">
      <formula>IF(P9=1,TRUE,FALSE)</formula>
    </cfRule>
  </conditionalFormatting>
  <conditionalFormatting sqref="H12">
    <cfRule type="expression" dxfId="46" priority="57">
      <formula>IF(P9=1,TRUE,FALSE)</formula>
    </cfRule>
  </conditionalFormatting>
  <conditionalFormatting sqref="F13">
    <cfRule type="expression" dxfId="45" priority="55">
      <formula>IF(P9=1,TRUE,FALSE)</formula>
    </cfRule>
  </conditionalFormatting>
  <conditionalFormatting sqref="A13:D16">
    <cfRule type="expression" dxfId="44" priority="54">
      <formula>IF(P9=1,TRUE,FALSE)</formula>
    </cfRule>
  </conditionalFormatting>
  <conditionalFormatting sqref="H13">
    <cfRule type="expression" dxfId="43" priority="53">
      <formula>IF(P9=1,TRUE,FALSE)</formula>
    </cfRule>
  </conditionalFormatting>
  <conditionalFormatting sqref="J13">
    <cfRule type="expression" dxfId="42" priority="52">
      <formula>IF(P9=1,TRUE,FALSE)</formula>
    </cfRule>
  </conditionalFormatting>
  <conditionalFormatting sqref="K13">
    <cfRule type="expression" dxfId="41" priority="51">
      <formula>IF(P9=1,TRUE,FALSE)</formula>
    </cfRule>
  </conditionalFormatting>
  <conditionalFormatting sqref="L13">
    <cfRule type="expression" dxfId="40" priority="50">
      <formula>IF(P9=1,TRUE,FALSE)</formula>
    </cfRule>
  </conditionalFormatting>
  <conditionalFormatting sqref="M13">
    <cfRule type="expression" dxfId="39" priority="49">
      <formula>IF(P9=1,TRUE,FALSE)</formula>
    </cfRule>
  </conditionalFormatting>
  <conditionalFormatting sqref="N13">
    <cfRule type="expression" dxfId="38" priority="48">
      <formula>IF(P9=1,TRUE,FALSE)</formula>
    </cfRule>
  </conditionalFormatting>
  <conditionalFormatting sqref="F15">
    <cfRule type="expression" dxfId="37" priority="47">
      <formula>IF(P9=1,TRUE,FALSE)</formula>
    </cfRule>
  </conditionalFormatting>
  <conditionalFormatting sqref="H15">
    <cfRule type="expression" dxfId="36" priority="46">
      <formula>IF(P9=1,TRUE,FALSE)</formula>
    </cfRule>
  </conditionalFormatting>
  <conditionalFormatting sqref="J15">
    <cfRule type="expression" dxfId="35" priority="45">
      <formula>IF(P9=1,TRUE,FALSE)</formula>
    </cfRule>
  </conditionalFormatting>
  <conditionalFormatting sqref="K15">
    <cfRule type="expression" dxfId="34" priority="44">
      <formula>IF(P9=1,TRUE,FALSE)</formula>
    </cfRule>
  </conditionalFormatting>
  <conditionalFormatting sqref="L15">
    <cfRule type="expression" dxfId="33" priority="43">
      <formula>IF(P9=1,TRUE,FALSE)</formula>
    </cfRule>
  </conditionalFormatting>
  <conditionalFormatting sqref="M15">
    <cfRule type="expression" dxfId="32" priority="42">
      <formula>IF(P9=1,TRUE,FALSE)</formula>
    </cfRule>
  </conditionalFormatting>
  <conditionalFormatting sqref="N15">
    <cfRule type="expression" dxfId="31" priority="41">
      <formula>IF(P9=1,TRUE,FALSE)</formula>
    </cfRule>
  </conditionalFormatting>
  <conditionalFormatting sqref="F14">
    <cfRule type="expression" dxfId="30" priority="40">
      <formula>IF(P9=1,TRUE,FALSE)</formula>
    </cfRule>
  </conditionalFormatting>
  <conditionalFormatting sqref="H14">
    <cfRule type="expression" dxfId="29" priority="39">
      <formula>IF(P9=1,TRUE,FALSE)</formula>
    </cfRule>
  </conditionalFormatting>
  <conditionalFormatting sqref="J14">
    <cfRule type="expression" dxfId="28" priority="38">
      <formula>IF(P9=1,TRUE,FALSE)</formula>
    </cfRule>
  </conditionalFormatting>
  <conditionalFormatting sqref="K14">
    <cfRule type="expression" dxfId="27" priority="37">
      <formula>IF(P9=1,TRUE,FALSE)</formula>
    </cfRule>
  </conditionalFormatting>
  <conditionalFormatting sqref="L14">
    <cfRule type="expression" dxfId="26" priority="36">
      <formula>IF(P9=1,TRUE,FALSE)</formula>
    </cfRule>
  </conditionalFormatting>
  <conditionalFormatting sqref="M14">
    <cfRule type="expression" dxfId="25" priority="35">
      <formula>IF(P9=1,TRUE,FALSE)</formula>
    </cfRule>
  </conditionalFormatting>
  <conditionalFormatting sqref="N14">
    <cfRule type="expression" dxfId="24" priority="34">
      <formula>IF(P9=1,TRUE,FALSE)</formula>
    </cfRule>
  </conditionalFormatting>
  <conditionalFormatting sqref="F16">
    <cfRule type="expression" dxfId="23" priority="33">
      <formula>IF(P9=1,TRUE,FALSE)</formula>
    </cfRule>
  </conditionalFormatting>
  <conditionalFormatting sqref="H16">
    <cfRule type="expression" dxfId="22" priority="32">
      <formula>IF(P9=1,TRUE,FALSE)</formula>
    </cfRule>
  </conditionalFormatting>
  <conditionalFormatting sqref="J16">
    <cfRule type="expression" dxfId="21" priority="31">
      <formula>IF(P9=1,TRUE,FALSE)</formula>
    </cfRule>
  </conditionalFormatting>
  <conditionalFormatting sqref="K16">
    <cfRule type="expression" dxfId="20" priority="30">
      <formula>IF(P9=1,TRUE,FALSE)</formula>
    </cfRule>
  </conditionalFormatting>
  <conditionalFormatting sqref="L16">
    <cfRule type="expression" dxfId="19" priority="29">
      <formula>IF(P9=1,TRUE,FALSE)</formula>
    </cfRule>
  </conditionalFormatting>
  <conditionalFormatting sqref="M16">
    <cfRule type="expression" dxfId="18" priority="28">
      <formula>IF(P9=1,TRUE,FALSE)</formula>
    </cfRule>
  </conditionalFormatting>
  <conditionalFormatting sqref="N16">
    <cfRule type="expression" dxfId="17" priority="27">
      <formula>IF(P9=1,TRUE,FALSE)</formula>
    </cfRule>
  </conditionalFormatting>
  <conditionalFormatting sqref="J11">
    <cfRule type="expression" dxfId="16" priority="10">
      <formula>IF(P9=1,TRUE,FALSE)</formula>
    </cfRule>
  </conditionalFormatting>
  <conditionalFormatting sqref="K11">
    <cfRule type="expression" dxfId="15" priority="9">
      <formula>IF(P9=1,TRUE,FALSE)</formula>
    </cfRule>
  </conditionalFormatting>
  <conditionalFormatting sqref="L11">
    <cfRule type="expression" dxfId="14" priority="8">
      <formula>IF(P9=1,TRUE,FALSE)</formula>
    </cfRule>
  </conditionalFormatting>
  <conditionalFormatting sqref="M11">
    <cfRule type="expression" dxfId="13" priority="7">
      <formula>IF(P9=1,TRUE,FALSE)</formula>
    </cfRule>
  </conditionalFormatting>
  <conditionalFormatting sqref="N11">
    <cfRule type="expression" dxfId="12" priority="6">
      <formula>IF(P9=1,TRUE,FALSE)</formula>
    </cfRule>
  </conditionalFormatting>
  <conditionalFormatting sqref="J12">
    <cfRule type="expression" dxfId="11" priority="5">
      <formula>IF(P9=1,TRUE,FALSE)</formula>
    </cfRule>
  </conditionalFormatting>
  <conditionalFormatting sqref="K12">
    <cfRule type="expression" dxfId="10" priority="4">
      <formula>IF(P9=1,TRUE,FALSE)</formula>
    </cfRule>
  </conditionalFormatting>
  <conditionalFormatting sqref="L12">
    <cfRule type="expression" dxfId="9" priority="3">
      <formula>IF(P9=1,TRUE,FALSE)</formula>
    </cfRule>
  </conditionalFormatting>
  <conditionalFormatting sqref="M12">
    <cfRule type="expression" dxfId="8" priority="2">
      <formula>IF(P9=1,TRUE,FALSE)</formula>
    </cfRule>
  </conditionalFormatting>
  <conditionalFormatting sqref="N12">
    <cfRule type="expression" dxfId="7" priority="1">
      <formula>IF(P9=1,TRUE,FALSE)</formula>
    </cfRule>
  </conditionalFormatting>
  <dataValidations count="2">
    <dataValidation allowBlank="1" showInputMessage="1" showErrorMessage="1" error="Please enter whole numbers only._x000a_Document any explanations in Section 11." sqref="C7:C8 E7:I8" xr:uid="{00000000-0002-0000-0900-000000000000}"/>
    <dataValidation type="list" allowBlank="1" showInputMessage="1" showErrorMessage="1" sqref="J7:K8" xr:uid="{453E788E-15FF-4105-8F9E-EC8C0D1C7F47}">
      <formula1>$R$1:$S$1</formula1>
    </dataValidation>
  </dataValidations>
  <hyperlinks>
    <hyperlink ref="L5" location="explain_11" display="Please document any explanations in Section 12" xr:uid="{00000000-0004-0000-0900-000000000000}"/>
    <hyperlink ref="C18" location="Submitting_Reports" display="Submitting_Reports" xr:uid="{C9BFF8B8-5E5B-4459-AC62-C2474A90BB17}"/>
  </hyperlinks>
  <printOptions horizontalCentered="1"/>
  <pageMargins left="0.75" right="0.75" top="0.62" bottom="0.97" header="0.5" footer="0.35"/>
  <pageSetup scale="68"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9CCFF"/>
    <pageSetUpPr fitToPage="1"/>
  </sheetPr>
  <dimension ref="A1:K17"/>
  <sheetViews>
    <sheetView zoomScaleNormal="100" workbookViewId="0">
      <selection activeCell="M1" sqref="M1"/>
    </sheetView>
  </sheetViews>
  <sheetFormatPr defaultColWidth="0" defaultRowHeight="12.75" zeroHeight="1" x14ac:dyDescent="0.2"/>
  <cols>
    <col min="1" max="8" width="14.28515625" style="127" customWidth="1"/>
    <col min="9" max="9" width="0" style="127" hidden="1" customWidth="1"/>
    <col min="10" max="11" width="9.140625" style="127" hidden="1" customWidth="1"/>
    <col min="12" max="16384" width="9.140625" style="127" hidden="1"/>
  </cols>
  <sheetData>
    <row r="1" spans="1:11" ht="18" customHeight="1" thickBot="1" x14ac:dyDescent="0.25">
      <c r="A1" s="1057" t="e">
        <f>CONCATENATE("Report for Health Plan ID"," ", 'Company Information'!D4, "  ", 'Company Information'!D5)</f>
        <v>#N/A</v>
      </c>
      <c r="B1" s="1057"/>
      <c r="C1" s="1057"/>
      <c r="D1" s="1057"/>
      <c r="E1" s="1057"/>
      <c r="F1" s="1057"/>
      <c r="G1" s="1057"/>
      <c r="H1" s="1057"/>
    </row>
    <row r="2" spans="1:11" ht="25.5" customHeight="1" x14ac:dyDescent="0.2">
      <c r="A2" s="857" t="s">
        <v>393</v>
      </c>
      <c r="B2" s="1063"/>
      <c r="C2" s="1063"/>
      <c r="D2" s="1063"/>
      <c r="E2" s="1063"/>
      <c r="F2" s="1063"/>
      <c r="G2" s="846" t="str">
        <f>CONCATENATE("Calendar Year ",'Company Information'!$N$1)</f>
        <v>Calendar Year 2024</v>
      </c>
      <c r="H2" s="823"/>
      <c r="K2" s="127">
        <f>SUM(K5:K14)</f>
        <v>0</v>
      </c>
    </row>
    <row r="3" spans="1:11" ht="36" customHeight="1" x14ac:dyDescent="0.2">
      <c r="A3" s="1067" t="s">
        <v>438</v>
      </c>
      <c r="B3" s="1068"/>
      <c r="C3" s="1068"/>
      <c r="D3" s="1068"/>
      <c r="E3" s="1068"/>
      <c r="F3" s="1068"/>
      <c r="G3" s="1068"/>
      <c r="H3" s="1069"/>
    </row>
    <row r="4" spans="1:11" ht="25.5" customHeight="1" x14ac:dyDescent="0.2">
      <c r="A4" s="1070" t="s">
        <v>122</v>
      </c>
      <c r="B4" s="1071"/>
      <c r="C4" s="1064" t="s">
        <v>123</v>
      </c>
      <c r="D4" s="1065"/>
      <c r="E4" s="1065"/>
      <c r="F4" s="1065"/>
      <c r="G4" s="1065"/>
      <c r="H4" s="1066"/>
    </row>
    <row r="5" spans="1:11" ht="42" customHeight="1" x14ac:dyDescent="0.2">
      <c r="A5" s="1058" t="s">
        <v>295</v>
      </c>
      <c r="B5" s="1059"/>
      <c r="C5" s="1060"/>
      <c r="D5" s="1061"/>
      <c r="E5" s="1061"/>
      <c r="F5" s="1061"/>
      <c r="G5" s="1061"/>
      <c r="H5" s="1062"/>
      <c r="K5" s="127">
        <f>IF(NOT(ISBLANK(C5)),1,0)</f>
        <v>0</v>
      </c>
    </row>
    <row r="6" spans="1:11" ht="42" customHeight="1" x14ac:dyDescent="0.2">
      <c r="A6" s="1058" t="s">
        <v>296</v>
      </c>
      <c r="B6" s="1059"/>
      <c r="C6" s="1060"/>
      <c r="D6" s="1061"/>
      <c r="E6" s="1061"/>
      <c r="F6" s="1061"/>
      <c r="G6" s="1061"/>
      <c r="H6" s="1062"/>
      <c r="K6" s="127">
        <f>IF(NOT(ISBLANK(C6)),1,0)</f>
        <v>0</v>
      </c>
    </row>
    <row r="7" spans="1:11" ht="42" customHeight="1" x14ac:dyDescent="0.2">
      <c r="A7" s="1058" t="s">
        <v>297</v>
      </c>
      <c r="B7" s="1059"/>
      <c r="C7" s="1060"/>
      <c r="D7" s="1061"/>
      <c r="E7" s="1061"/>
      <c r="F7" s="1061"/>
      <c r="G7" s="1061"/>
      <c r="H7" s="1062"/>
      <c r="K7" s="127">
        <f t="shared" ref="K7:K14" si="0">IF(NOT(ISBLANK(C7)),1,0)</f>
        <v>0</v>
      </c>
    </row>
    <row r="8" spans="1:11" ht="42" customHeight="1" x14ac:dyDescent="0.2">
      <c r="A8" s="1058" t="s">
        <v>298</v>
      </c>
      <c r="B8" s="1059"/>
      <c r="C8" s="1060"/>
      <c r="D8" s="1061"/>
      <c r="E8" s="1061"/>
      <c r="F8" s="1061"/>
      <c r="G8" s="1061"/>
      <c r="H8" s="1062"/>
      <c r="K8" s="127">
        <f t="shared" si="0"/>
        <v>0</v>
      </c>
    </row>
    <row r="9" spans="1:11" ht="42" customHeight="1" x14ac:dyDescent="0.2">
      <c r="A9" s="1058" t="s">
        <v>299</v>
      </c>
      <c r="B9" s="1059"/>
      <c r="C9" s="1060"/>
      <c r="D9" s="1061"/>
      <c r="E9" s="1061"/>
      <c r="F9" s="1061"/>
      <c r="G9" s="1061"/>
      <c r="H9" s="1062"/>
      <c r="K9" s="127">
        <f t="shared" si="0"/>
        <v>0</v>
      </c>
    </row>
    <row r="10" spans="1:11" ht="42" customHeight="1" x14ac:dyDescent="0.2">
      <c r="A10" s="1058" t="s">
        <v>300</v>
      </c>
      <c r="B10" s="1059"/>
      <c r="C10" s="1060"/>
      <c r="D10" s="1061"/>
      <c r="E10" s="1061"/>
      <c r="F10" s="1061"/>
      <c r="G10" s="1061"/>
      <c r="H10" s="1062"/>
      <c r="K10" s="127">
        <f t="shared" si="0"/>
        <v>0</v>
      </c>
    </row>
    <row r="11" spans="1:11" ht="42" customHeight="1" x14ac:dyDescent="0.2">
      <c r="A11" s="1058" t="s">
        <v>301</v>
      </c>
      <c r="B11" s="1059"/>
      <c r="C11" s="1060"/>
      <c r="D11" s="1061"/>
      <c r="E11" s="1061"/>
      <c r="F11" s="1061"/>
      <c r="G11" s="1061"/>
      <c r="H11" s="1062"/>
      <c r="K11" s="127">
        <f t="shared" si="0"/>
        <v>0</v>
      </c>
    </row>
    <row r="12" spans="1:11" ht="42" customHeight="1" x14ac:dyDescent="0.2">
      <c r="A12" s="1058" t="s">
        <v>302</v>
      </c>
      <c r="B12" s="1059"/>
      <c r="C12" s="1060"/>
      <c r="D12" s="1061"/>
      <c r="E12" s="1061"/>
      <c r="F12" s="1061"/>
      <c r="G12" s="1061"/>
      <c r="H12" s="1062"/>
      <c r="K12" s="127">
        <f t="shared" si="0"/>
        <v>0</v>
      </c>
    </row>
    <row r="13" spans="1:11" ht="42" customHeight="1" x14ac:dyDescent="0.2">
      <c r="A13" s="1058" t="s">
        <v>303</v>
      </c>
      <c r="B13" s="1059"/>
      <c r="C13" s="1060"/>
      <c r="D13" s="1061"/>
      <c r="E13" s="1061"/>
      <c r="F13" s="1061"/>
      <c r="G13" s="1061"/>
      <c r="H13" s="1062"/>
      <c r="K13" s="127">
        <f t="shared" si="0"/>
        <v>0</v>
      </c>
    </row>
    <row r="14" spans="1:11" ht="42" customHeight="1" x14ac:dyDescent="0.2">
      <c r="A14" s="1058" t="s">
        <v>304</v>
      </c>
      <c r="B14" s="1059"/>
      <c r="C14" s="1060"/>
      <c r="D14" s="1061"/>
      <c r="E14" s="1061"/>
      <c r="F14" s="1061"/>
      <c r="G14" s="1061"/>
      <c r="H14" s="1062"/>
      <c r="K14" s="127">
        <f t="shared" si="0"/>
        <v>0</v>
      </c>
    </row>
    <row r="15" spans="1:11" ht="42" customHeight="1" thickBot="1" x14ac:dyDescent="0.25">
      <c r="A15" s="1072" t="s">
        <v>524</v>
      </c>
      <c r="B15" s="1073"/>
      <c r="C15" s="1074"/>
      <c r="D15" s="1075"/>
      <c r="E15" s="1075"/>
      <c r="F15" s="1075"/>
      <c r="G15" s="1075"/>
      <c r="H15" s="1076"/>
    </row>
    <row r="16" spans="1:11" ht="24" customHeight="1" x14ac:dyDescent="0.2">
      <c r="A16" s="1079" t="str">
        <f>CONCATENATE("You have reached the end of the HPFSR. Reports Are Due no later than April 1, ",'Company Information'!$N$1+1,".")</f>
        <v>You have reached the end of the HPFSR. Reports Are Due no later than April 1, 2025.</v>
      </c>
      <c r="B16" s="1080"/>
      <c r="C16" s="1080"/>
      <c r="D16" s="1080"/>
      <c r="E16" s="1080"/>
      <c r="F16" s="1080"/>
      <c r="G16" s="1080"/>
      <c r="H16" s="1080"/>
    </row>
    <row r="17" spans="1:8" ht="26.25" customHeight="1" x14ac:dyDescent="0.2">
      <c r="A17" s="1077" t="s">
        <v>257</v>
      </c>
      <c r="B17" s="1077"/>
      <c r="C17" s="1077"/>
      <c r="D17" s="1077"/>
      <c r="E17" s="1077"/>
      <c r="F17" s="1077"/>
      <c r="G17" s="1078" t="s">
        <v>251</v>
      </c>
      <c r="H17" s="1078"/>
    </row>
  </sheetData>
  <sheetProtection sheet="1" objects="1" scenarios="1"/>
  <mergeCells count="31">
    <mergeCell ref="A15:B15"/>
    <mergeCell ref="C15:H15"/>
    <mergeCell ref="C10:H10"/>
    <mergeCell ref="A17:F17"/>
    <mergeCell ref="G17:H17"/>
    <mergeCell ref="A11:B11"/>
    <mergeCell ref="A12:B12"/>
    <mergeCell ref="A14:B14"/>
    <mergeCell ref="C14:H14"/>
    <mergeCell ref="A13:B13"/>
    <mergeCell ref="C12:H12"/>
    <mergeCell ref="C13:H13"/>
    <mergeCell ref="A16:H16"/>
    <mergeCell ref="C11:H11"/>
    <mergeCell ref="A10:B10"/>
    <mergeCell ref="A1:H1"/>
    <mergeCell ref="A9:B9"/>
    <mergeCell ref="C8:H8"/>
    <mergeCell ref="A8:B8"/>
    <mergeCell ref="A2:F2"/>
    <mergeCell ref="G2:H2"/>
    <mergeCell ref="C7:H7"/>
    <mergeCell ref="A6:B6"/>
    <mergeCell ref="A5:B5"/>
    <mergeCell ref="A7:B7"/>
    <mergeCell ref="C4:H4"/>
    <mergeCell ref="A3:H3"/>
    <mergeCell ref="A4:B4"/>
    <mergeCell ref="C5:H5"/>
    <mergeCell ref="C6:H6"/>
    <mergeCell ref="C9:H9"/>
  </mergeCells>
  <phoneticPr fontId="6" type="noConversion"/>
  <hyperlinks>
    <hyperlink ref="A5:B5" location="section_1" display="Section 1" xr:uid="{00000000-0004-0000-0A00-000000000000}"/>
    <hyperlink ref="A6:B6" location="section_2" display="Section 2" xr:uid="{00000000-0004-0000-0A00-000001000000}"/>
    <hyperlink ref="A7:B7" location="section_3" display="Section 3" xr:uid="{00000000-0004-0000-0A00-000002000000}"/>
    <hyperlink ref="A8:B8" location="section_4" display="Section 4" xr:uid="{00000000-0004-0000-0A00-000003000000}"/>
    <hyperlink ref="A9:B9" location="section_5" display="Section 5" xr:uid="{00000000-0004-0000-0A00-000004000000}"/>
    <hyperlink ref="A10:B10" location="section_6" display="Section 6" xr:uid="{00000000-0004-0000-0A00-000005000000}"/>
    <hyperlink ref="A11:B11" location="section_7" display="Section 7" xr:uid="{00000000-0004-0000-0A00-000006000000}"/>
    <hyperlink ref="A12:B12" location="section_8" display="Section 8" xr:uid="{00000000-0004-0000-0A00-000007000000}"/>
    <hyperlink ref="A13:B13" location="section_9" display="Section 9" xr:uid="{00000000-0004-0000-0A00-000008000000}"/>
    <hyperlink ref="A17:F17" location="Submitting_Reports" display="Return to Instructions for Submission requirements." xr:uid="{00000000-0004-0000-0A00-000009000000}"/>
    <hyperlink ref="G17:H17" location="start" display="start of HPFSR" xr:uid="{00000000-0004-0000-0A00-00000A000000}"/>
    <hyperlink ref="A14:B14" location="section_10" display="section_10" xr:uid="{00000000-0004-0000-0A00-00000B000000}"/>
    <hyperlink ref="A15:B15" location="section_11" display="section_11" xr:uid="{00000000-0004-0000-0A00-00000C000000}"/>
  </hyperlinks>
  <printOptions horizontalCentered="1"/>
  <pageMargins left="0.75" right="0.75" top="0.62" bottom="0.97" header="0.5" footer="0.35"/>
  <pageSetup scale="79"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47"/>
    <pageSetUpPr fitToPage="1"/>
  </sheetPr>
  <dimension ref="A1:L61"/>
  <sheetViews>
    <sheetView zoomScaleNormal="100" workbookViewId="0">
      <selection activeCell="M1" sqref="M1"/>
    </sheetView>
  </sheetViews>
  <sheetFormatPr defaultColWidth="0" defaultRowHeight="12.75" zeroHeight="1" x14ac:dyDescent="0.2"/>
  <cols>
    <col min="1" max="1" width="9.140625" style="67" customWidth="1"/>
    <col min="2" max="2" width="28.28515625" style="67" customWidth="1"/>
    <col min="3" max="9" width="13" style="67" customWidth="1"/>
    <col min="10" max="12" width="0" style="67" hidden="1" customWidth="1"/>
    <col min="13" max="16384" width="9.140625" style="67" hidden="1"/>
  </cols>
  <sheetData>
    <row r="1" spans="1:9" ht="20.25" customHeight="1" x14ac:dyDescent="0.2">
      <c r="A1" s="1081" t="e">
        <f>CONCATENATE("Report for Health Plan ID"," ", 'Company Information'!D4, "  ", 'Company Information'!D5)</f>
        <v>#N/A</v>
      </c>
      <c r="B1" s="1081"/>
      <c r="C1" s="1081"/>
      <c r="D1" s="1081"/>
      <c r="E1" s="1081"/>
      <c r="F1" s="1081"/>
      <c r="G1" s="1081"/>
      <c r="H1" s="1081"/>
      <c r="I1" s="1081"/>
    </row>
    <row r="2" spans="1:9" ht="40.5" customHeight="1" thickBot="1" x14ac:dyDescent="0.25">
      <c r="A2" s="1101" t="s">
        <v>161</v>
      </c>
      <c r="B2" s="1102"/>
      <c r="C2" s="1102"/>
      <c r="D2" s="1102"/>
      <c r="E2" s="1102"/>
      <c r="F2" s="1102"/>
      <c r="G2" s="1102"/>
      <c r="H2" s="1102"/>
      <c r="I2" s="1102"/>
    </row>
    <row r="3" spans="1:9" ht="30" x14ac:dyDescent="0.2">
      <c r="A3" s="1103" t="s">
        <v>3</v>
      </c>
      <c r="B3" s="1104"/>
      <c r="C3" s="478" t="s">
        <v>4</v>
      </c>
      <c r="D3" s="676" t="s">
        <v>508</v>
      </c>
      <c r="E3" s="1105" t="s">
        <v>160</v>
      </c>
      <c r="F3" s="1106"/>
      <c r="G3" s="1106"/>
      <c r="H3" s="1106"/>
      <c r="I3" s="1107"/>
    </row>
    <row r="4" spans="1:9" ht="18" customHeight="1" x14ac:dyDescent="0.2">
      <c r="A4" s="1082" t="s">
        <v>157</v>
      </c>
      <c r="B4" s="1083"/>
      <c r="C4" s="615" t="s">
        <v>508</v>
      </c>
      <c r="D4" s="615" t="s">
        <v>508</v>
      </c>
      <c r="E4" s="615" t="s">
        <v>508</v>
      </c>
      <c r="F4" s="615" t="s">
        <v>508</v>
      </c>
      <c r="G4" s="615" t="s">
        <v>508</v>
      </c>
      <c r="H4" s="615" t="s">
        <v>508</v>
      </c>
      <c r="I4" s="677" t="s">
        <v>508</v>
      </c>
    </row>
    <row r="5" spans="1:9" ht="18" customHeight="1" x14ac:dyDescent="0.2">
      <c r="A5" s="678" t="s">
        <v>508</v>
      </c>
      <c r="B5" s="482" t="s">
        <v>158</v>
      </c>
      <c r="C5" s="483">
        <f>Code_1026</f>
        <v>0</v>
      </c>
      <c r="D5" s="680">
        <f>ABS(C5-C6)</f>
        <v>0</v>
      </c>
      <c r="E5" s="1086" t="str">
        <f>IF(D6=1,"Reported Medical Premium Revenues do not reconcile. Please correct the data before submitting formset to MDH","")</f>
        <v/>
      </c>
      <c r="F5" s="1086"/>
      <c r="G5" s="1086"/>
      <c r="H5" s="1086"/>
      <c r="I5" s="1087"/>
    </row>
    <row r="6" spans="1:9" ht="18" customHeight="1" x14ac:dyDescent="0.2">
      <c r="A6" s="678" t="s">
        <v>508</v>
      </c>
      <c r="B6" s="482" t="s">
        <v>156</v>
      </c>
      <c r="C6" s="483">
        <f>Revenue!W7</f>
        <v>0</v>
      </c>
      <c r="D6" s="485" t="b">
        <f>IF('Company Information'!E12&gt;=3000000,IF(D5&gt;0,1,0))</f>
        <v>0</v>
      </c>
      <c r="E6" s="1086"/>
      <c r="F6" s="1086"/>
      <c r="G6" s="1086"/>
      <c r="H6" s="1086"/>
      <c r="I6" s="1087"/>
    </row>
    <row r="7" spans="1:9" ht="24.75" customHeight="1" x14ac:dyDescent="0.2">
      <c r="A7" s="1084" t="s">
        <v>159</v>
      </c>
      <c r="B7" s="1085"/>
      <c r="C7" s="681" t="s">
        <v>508</v>
      </c>
      <c r="D7" s="681" t="s">
        <v>508</v>
      </c>
      <c r="E7" s="681" t="s">
        <v>508</v>
      </c>
      <c r="F7" s="681" t="s">
        <v>508</v>
      </c>
      <c r="G7" s="681" t="s">
        <v>508</v>
      </c>
      <c r="H7" s="681" t="s">
        <v>508</v>
      </c>
      <c r="I7" s="677" t="s">
        <v>508</v>
      </c>
    </row>
    <row r="8" spans="1:9" ht="18" customHeight="1" x14ac:dyDescent="0.2">
      <c r="A8" s="678" t="s">
        <v>516</v>
      </c>
      <c r="B8" s="482" t="s">
        <v>158</v>
      </c>
      <c r="C8" s="483">
        <f>Code_1045</f>
        <v>0</v>
      </c>
      <c r="D8" s="484">
        <f>ABS(C8-C9)</f>
        <v>0</v>
      </c>
      <c r="E8" s="1086" t="str">
        <f>IF(D9=1,"Reported Dental Premium Revenues do not reconcile. Please correct the data before submitting formset to MDH","")</f>
        <v/>
      </c>
      <c r="F8" s="1086"/>
      <c r="G8" s="1086"/>
      <c r="H8" s="1086"/>
      <c r="I8" s="1087"/>
    </row>
    <row r="9" spans="1:9" ht="18" customHeight="1" x14ac:dyDescent="0.2">
      <c r="A9" s="678" t="s">
        <v>508</v>
      </c>
      <c r="B9" s="482" t="s">
        <v>156</v>
      </c>
      <c r="C9" s="483">
        <f>Revenue!W8</f>
        <v>0</v>
      </c>
      <c r="D9" s="486" t="b">
        <f>IF('Company Information'!E12&gt;=3000000,IF(D8&gt;0,1,0))</f>
        <v>0</v>
      </c>
      <c r="E9" s="1086"/>
      <c r="F9" s="1086"/>
      <c r="G9" s="1086"/>
      <c r="H9" s="1086"/>
      <c r="I9" s="1087"/>
    </row>
    <row r="10" spans="1:9" ht="18" customHeight="1" x14ac:dyDescent="0.2">
      <c r="A10" s="1084" t="s">
        <v>162</v>
      </c>
      <c r="B10" s="1085"/>
      <c r="C10" s="679" t="s">
        <v>508</v>
      </c>
      <c r="D10" s="681" t="s">
        <v>508</v>
      </c>
      <c r="E10" s="682" t="s">
        <v>508</v>
      </c>
      <c r="F10" s="682" t="s">
        <v>508</v>
      </c>
      <c r="G10" s="615" t="s">
        <v>508</v>
      </c>
      <c r="H10" s="615" t="s">
        <v>508</v>
      </c>
      <c r="I10" s="677" t="s">
        <v>508</v>
      </c>
    </row>
    <row r="11" spans="1:9" ht="18" customHeight="1" x14ac:dyDescent="0.2">
      <c r="A11" s="678" t="s">
        <v>508</v>
      </c>
      <c r="B11" s="482" t="s">
        <v>163</v>
      </c>
      <c r="C11" s="483">
        <f>'Indirect Expenses'!G25</f>
        <v>0</v>
      </c>
      <c r="D11" s="484">
        <f>ABS(C11-C12)</f>
        <v>0</v>
      </c>
      <c r="E11" s="1086" t="str">
        <f>IF(D12=1,"Reported Indirect Expenses do not reconcile. Please correct the data before submitting formset to MDH","")</f>
        <v/>
      </c>
      <c r="F11" s="1086"/>
      <c r="G11" s="1086"/>
      <c r="H11" s="1086"/>
      <c r="I11" s="1087"/>
    </row>
    <row r="12" spans="1:9" ht="18" customHeight="1" x14ac:dyDescent="0.2">
      <c r="A12" s="678" t="s">
        <v>508</v>
      </c>
      <c r="B12" s="482" t="s">
        <v>164</v>
      </c>
      <c r="C12" s="483">
        <f>Expenses!A24</f>
        <v>0</v>
      </c>
      <c r="D12" s="486">
        <f>IF(D11&gt;0,1,0)</f>
        <v>0</v>
      </c>
      <c r="E12" s="1086"/>
      <c r="F12" s="1086"/>
      <c r="G12" s="1086"/>
      <c r="H12" s="1086"/>
      <c r="I12" s="1087"/>
    </row>
    <row r="13" spans="1:9" ht="36" customHeight="1" x14ac:dyDescent="0.2">
      <c r="A13" s="1084" t="s">
        <v>21</v>
      </c>
      <c r="B13" s="1085"/>
      <c r="C13" s="683" t="s">
        <v>508</v>
      </c>
      <c r="D13" s="615" t="s">
        <v>508</v>
      </c>
      <c r="E13" s="615" t="s">
        <v>508</v>
      </c>
      <c r="F13" s="615" t="s">
        <v>508</v>
      </c>
      <c r="G13" s="615" t="s">
        <v>508</v>
      </c>
      <c r="H13" s="615" t="s">
        <v>508</v>
      </c>
      <c r="I13" s="677" t="s">
        <v>508</v>
      </c>
    </row>
    <row r="14" spans="1:9" ht="36" customHeight="1" x14ac:dyDescent="0.2">
      <c r="A14" s="678" t="s">
        <v>508</v>
      </c>
      <c r="B14" s="482" t="s">
        <v>17</v>
      </c>
      <c r="C14" s="683" t="s">
        <v>508</v>
      </c>
      <c r="D14" s="683" t="s">
        <v>508</v>
      </c>
      <c r="E14" s="1086" t="str">
        <f>IF(A27&gt;0,"Portions of Medical Enrollment are incorrect.  Please refer to 
the Medical Enrollment section for more information","")</f>
        <v/>
      </c>
      <c r="F14" s="1086"/>
      <c r="G14" s="1086"/>
      <c r="H14" s="1086"/>
      <c r="I14" s="1087"/>
    </row>
    <row r="15" spans="1:9" ht="43.15" customHeight="1" x14ac:dyDescent="0.2">
      <c r="A15" s="678" t="s">
        <v>508</v>
      </c>
      <c r="B15" s="541" t="s">
        <v>464</v>
      </c>
      <c r="C15" s="542">
        <f>SUM(Enrollment!C8,Enrollment!E8,Enrollment!G8,Enrollment!I8,Enrollment!K8,Enrollment!M8,Enrollment!O8)</f>
        <v>0</v>
      </c>
      <c r="D15" s="683" t="s">
        <v>508</v>
      </c>
      <c r="E15" s="1086" t="str">
        <f>IF(AND(C15 &gt;0,(AND(ISBLANK(Enrollment!G5),ISBLANK(Enrollment!I5)))),"Indicate on the Enrollment tab if Medical Covered Lives are from known (not calculated) data. If Covered Lives are calculated also enter the multiple used for this calculation.","")</f>
        <v/>
      </c>
      <c r="F15" s="1086"/>
      <c r="G15" s="1086"/>
      <c r="H15" s="1086"/>
      <c r="I15" s="1087"/>
    </row>
    <row r="16" spans="1:9" ht="36" customHeight="1" x14ac:dyDescent="0.2">
      <c r="A16" s="678" t="s">
        <v>508</v>
      </c>
      <c r="B16" s="482" t="s">
        <v>18</v>
      </c>
      <c r="C16" s="683" t="s">
        <v>508</v>
      </c>
      <c r="D16" s="683" t="s">
        <v>508</v>
      </c>
      <c r="E16" s="1086" t="str">
        <f>IF(A43&gt;0,"Portions of Dental Enrollment are incorrect.  Please refer to 
Dental Enrollment section for more information","")</f>
        <v/>
      </c>
      <c r="F16" s="1086"/>
      <c r="G16" s="1086"/>
      <c r="H16" s="1086"/>
      <c r="I16" s="1087"/>
    </row>
    <row r="17" spans="1:12" ht="43.15" customHeight="1" x14ac:dyDescent="0.2">
      <c r="A17" s="678" t="s">
        <v>508</v>
      </c>
      <c r="B17" s="541" t="s">
        <v>465</v>
      </c>
      <c r="C17" s="542">
        <f>SUM(Enrollment!C26,Enrollment!E26,Enrollment!G26,Enrollment!I26)</f>
        <v>0</v>
      </c>
      <c r="D17" s="683" t="s">
        <v>508</v>
      </c>
      <c r="E17" s="1086" t="str">
        <f>IF(AND(C17 &gt;0,(AND(ISBLANK(Enrollment!G23),ISBLANK(Enrollment!I23)))),"Indicate on the Enrollment tab if Dental Covered Lives are from known (not calculated) data. If Covered Lives are calculated also enter the multiple used for this calculation.","")</f>
        <v/>
      </c>
      <c r="F17" s="1086"/>
      <c r="G17" s="1086"/>
      <c r="H17" s="1086"/>
      <c r="I17" s="1087"/>
    </row>
    <row r="18" spans="1:12" ht="56.25" customHeight="1" x14ac:dyDescent="0.2">
      <c r="A18" s="684" t="s">
        <v>508</v>
      </c>
      <c r="B18" s="482" t="s">
        <v>19</v>
      </c>
      <c r="C18" s="683" t="s">
        <v>508</v>
      </c>
      <c r="D18" s="1092" t="str">
        <f>IF(A30&gt;0,"If number of Subscribers is greater than zero, then Revenues AND Expenses should be greater than zero. 
If Revenues and Expenses are reported then the number of Subscribers should be greater than zero","")</f>
        <v/>
      </c>
      <c r="E18" s="1092"/>
      <c r="F18" s="1092"/>
      <c r="G18" s="1092"/>
      <c r="H18" s="1092"/>
      <c r="I18" s="1093"/>
    </row>
    <row r="19" spans="1:12" ht="54" customHeight="1" thickBot="1" x14ac:dyDescent="0.25">
      <c r="A19" s="686" t="s">
        <v>508</v>
      </c>
      <c r="B19" s="487" t="s">
        <v>20</v>
      </c>
      <c r="C19" s="685" t="s">
        <v>508</v>
      </c>
      <c r="D19" s="1094" t="str">
        <f>IF(A46&gt;0,"If number of Subscribers is greater than zero, then Revenues AND Expenses should be greater than zero. 
If Revenues and Expenses are reported then the number of Subscribers should be greater than zero","")</f>
        <v/>
      </c>
      <c r="E19" s="1094"/>
      <c r="F19" s="1094"/>
      <c r="G19" s="1094"/>
      <c r="H19" s="1094"/>
      <c r="I19" s="1095"/>
    </row>
    <row r="20" spans="1:12" ht="18" customHeight="1" x14ac:dyDescent="0.2"/>
    <row r="21" spans="1:12" ht="45" hidden="1" customHeight="1" x14ac:dyDescent="0.2">
      <c r="A21" s="1098" t="s">
        <v>439</v>
      </c>
      <c r="B21" s="1099"/>
      <c r="C21" s="1099"/>
      <c r="D21" s="1099"/>
      <c r="E21" s="1099"/>
      <c r="F21" s="1099"/>
      <c r="G21" s="1099"/>
      <c r="H21" s="1099"/>
      <c r="I21" s="1100"/>
      <c r="L21" s="488"/>
    </row>
    <row r="22" spans="1:12" ht="35.25" hidden="1" customHeight="1" x14ac:dyDescent="0.2">
      <c r="A22" s="1096" t="s">
        <v>440</v>
      </c>
      <c r="B22" s="1097"/>
      <c r="C22" s="489" t="s">
        <v>54</v>
      </c>
      <c r="D22" s="489" t="s">
        <v>55</v>
      </c>
      <c r="E22" s="489" t="s">
        <v>56</v>
      </c>
      <c r="F22" s="489" t="s">
        <v>72</v>
      </c>
      <c r="G22" s="489" t="s">
        <v>62</v>
      </c>
      <c r="H22" s="489" t="s">
        <v>63</v>
      </c>
      <c r="I22" s="490" t="s">
        <v>233</v>
      </c>
    </row>
    <row r="23" spans="1:12" ht="18" hidden="1" customHeight="1" x14ac:dyDescent="0.2">
      <c r="A23" s="491"/>
      <c r="B23" s="492" t="s">
        <v>269</v>
      </c>
      <c r="C23" s="493">
        <f>Enrollment!C8</f>
        <v>0</v>
      </c>
      <c r="D23" s="493">
        <f>Enrollment!E8</f>
        <v>0</v>
      </c>
      <c r="E23" s="493">
        <f>Enrollment!G8</f>
        <v>0</v>
      </c>
      <c r="F23" s="493">
        <f>Enrollment!I8</f>
        <v>0</v>
      </c>
      <c r="G23" s="493">
        <f>Enrollment!K8</f>
        <v>0</v>
      </c>
      <c r="H23" s="493">
        <f>Enrollment!M8</f>
        <v>0</v>
      </c>
      <c r="I23" s="494">
        <f>Enrollment!O8</f>
        <v>0</v>
      </c>
      <c r="J23" s="1088" t="str">
        <f>IF(A27&gt;0,"Enrollment (Section 4)","")</f>
        <v/>
      </c>
      <c r="K23" s="758"/>
      <c r="L23" s="758"/>
    </row>
    <row r="24" spans="1:12" ht="18" hidden="1" customHeight="1" x14ac:dyDescent="0.2">
      <c r="A24" s="491"/>
      <c r="B24" s="495" t="s">
        <v>270</v>
      </c>
      <c r="C24" s="493">
        <f>Enrollment!C12</f>
        <v>0</v>
      </c>
      <c r="D24" s="493">
        <f>Enrollment!E12</f>
        <v>0</v>
      </c>
      <c r="E24" s="493">
        <f>Enrollment!G12</f>
        <v>0</v>
      </c>
      <c r="F24" s="493">
        <f>Enrollment!I12</f>
        <v>0</v>
      </c>
      <c r="G24" s="493">
        <f>Enrollment!K12</f>
        <v>0</v>
      </c>
      <c r="H24" s="493">
        <f>Enrollment!M12</f>
        <v>0</v>
      </c>
      <c r="I24" s="494">
        <f>Enrollment!O12</f>
        <v>0</v>
      </c>
      <c r="J24" s="1088"/>
      <c r="K24" s="758"/>
      <c r="L24" s="758"/>
    </row>
    <row r="25" spans="1:12" ht="18" hidden="1" customHeight="1" x14ac:dyDescent="0.2">
      <c r="A25" s="491"/>
      <c r="B25" s="495" t="s">
        <v>271</v>
      </c>
      <c r="C25" s="493">
        <f>Enrollment!C17</f>
        <v>0</v>
      </c>
      <c r="D25" s="493">
        <f>Enrollment!E17</f>
        <v>0</v>
      </c>
      <c r="E25" s="493">
        <f>Enrollment!G17</f>
        <v>0</v>
      </c>
      <c r="F25" s="493">
        <f>Enrollment!I17</f>
        <v>0</v>
      </c>
      <c r="G25" s="493">
        <f>Enrollment!K17</f>
        <v>0</v>
      </c>
      <c r="H25" s="493">
        <f>Enrollment!M17</f>
        <v>0</v>
      </c>
      <c r="I25" s="494">
        <f>Enrollment!O17</f>
        <v>0</v>
      </c>
      <c r="J25" s="1088"/>
      <c r="K25" s="758"/>
      <c r="L25" s="758"/>
    </row>
    <row r="26" spans="1:12" ht="18" hidden="1" customHeight="1" x14ac:dyDescent="0.2">
      <c r="A26" s="496"/>
      <c r="B26" s="497" t="s">
        <v>359</v>
      </c>
      <c r="C26" s="498">
        <f>IF(AND(C24=0,C25=0),0,IF(C24=0,1,IF(AND(C25/C24&gt;=5,C25/C24&lt;=15),0,1)))</f>
        <v>0</v>
      </c>
      <c r="D26" s="498">
        <f>IF(AND(D24=0,D25=0),0,IF(D24=0,1,IF(AND(D25/D24&gt;=10,D25/D24&lt;=14),0,1)))</f>
        <v>0</v>
      </c>
      <c r="E26" s="498">
        <f>IF(AND(E24=0,E25=0),0,IF(E24=0,1,IF(AND(E25/E24&gt;=4,E25/E24&lt;=13),0,1)))</f>
        <v>0</v>
      </c>
      <c r="F26" s="498">
        <f>IF(AND(F24=0,F25=0),0,IF(F24=0,1,IF(AND(F25/F24&gt;=10,F25/F24&lt;=13),0,1)))</f>
        <v>0</v>
      </c>
      <c r="G26" s="498">
        <f>IF(AND(G24=0,G25=0),0,IF(G24=0,1,IF(AND(G25/G24&gt;=10,G25/G24&lt;=13),0,1)))</f>
        <v>0</v>
      </c>
      <c r="H26" s="498">
        <f>IF(AND(H24=0,H25=0),0,IF(H24=0,1,IF(AND(H25/H24&gt;=7,H25/H24&lt;=15),0,1)))</f>
        <v>0</v>
      </c>
      <c r="I26" s="498">
        <f>IF(AND(I24=0,I25=0),0,IF(I24=0,1,IF(AND(I25/I24&gt;=10,I25/I24&lt;=14),0,1)))</f>
        <v>0</v>
      </c>
      <c r="J26" s="1088"/>
      <c r="K26" s="758"/>
      <c r="L26" s="758"/>
    </row>
    <row r="27" spans="1:12" s="72" customFormat="1" ht="18" hidden="1" customHeight="1" x14ac:dyDescent="0.2">
      <c r="A27" s="481">
        <f>SUM(C27:J27)</f>
        <v>0</v>
      </c>
      <c r="B27" s="499" t="s">
        <v>175</v>
      </c>
      <c r="C27" s="500">
        <f>IF(OR( AND(C23=0,C24=0,C25=0,C26=0),AND(C23&gt;0,C24&gt;0,C25&gt;0,C26=0)),0,1)</f>
        <v>0</v>
      </c>
      <c r="D27" s="500">
        <f>IF(OR(AND(D23=0,D24=0,D25=0,D26=0),AND(D23&gt;0,D24&gt;0,D25&gt;0,D26=0)),0,1)</f>
        <v>0</v>
      </c>
      <c r="E27" s="500">
        <f>IF(OR(AND(E23=0,E24=0,E25=0,E26=0),AND(E23&gt;0,E24&gt;0,E25&gt;0,E26=0)),0,1)</f>
        <v>0</v>
      </c>
      <c r="F27" s="500">
        <f>IF(OR( AND(F23=0,F24=0,F25=0,F26=0),AND(F23&gt;0,F24&gt;0,F25&gt;0,F26=0)),0,1)</f>
        <v>0</v>
      </c>
      <c r="G27" s="500">
        <f>IF(OR( AND(G23=0,G24=0,G25=0,G26=0),AND(G23&gt;0,G24&gt;0,G25&gt;0,G26=0)),0,1)</f>
        <v>0</v>
      </c>
      <c r="H27" s="500">
        <f>IF(OR( AND(H23=0,H24=0,H25=0,H26=0),AND(H23&gt;0,H24&gt;0,H25&gt;0,H26=0)),0,1)</f>
        <v>0</v>
      </c>
      <c r="I27" s="501">
        <f>IF(OR( AND(I23=0,I24=0,I25=0,I26=0),AND(I23&gt;0,I24&gt;0,I25&gt;0,I26=0)),0,1)</f>
        <v>0</v>
      </c>
      <c r="J27" s="502">
        <f>IF(AND(SUM(C23:I25)=0,'Company Information'!E8&gt;0),1,0)</f>
        <v>0</v>
      </c>
    </row>
    <row r="28" spans="1:12" ht="18" hidden="1" customHeight="1" x14ac:dyDescent="0.2">
      <c r="A28" s="491"/>
      <c r="B28" s="492" t="s">
        <v>273</v>
      </c>
      <c r="C28" s="503">
        <f>Revenue!C7</f>
        <v>0</v>
      </c>
      <c r="D28" s="1089">
        <f>IF(AND(OR(ISBLANK(Revenue!E7),Revenue!E7=0),Revenue!E17&gt;0),Revenue!E17,Revenue!E7)</f>
        <v>0</v>
      </c>
      <c r="E28" s="1090"/>
      <c r="F28" s="503">
        <f>Revenue!G7</f>
        <v>0</v>
      </c>
      <c r="G28" s="503">
        <f>(Revenue!I7)+(Revenue!K7)</f>
        <v>0</v>
      </c>
      <c r="H28" s="503">
        <f>Revenue!M7</f>
        <v>0</v>
      </c>
      <c r="I28" s="504">
        <f>(Revenue!O7)+(Revenue!Q7)</f>
        <v>0</v>
      </c>
      <c r="J28" s="1091" t="str">
        <f>IF(A30&gt;0,"Revenue (Section 6)","")</f>
        <v/>
      </c>
      <c r="K28" s="758"/>
      <c r="L28" s="758"/>
    </row>
    <row r="29" spans="1:12" ht="18" hidden="1" customHeight="1" x14ac:dyDescent="0.2">
      <c r="A29" s="491"/>
      <c r="B29" s="495" t="s">
        <v>272</v>
      </c>
      <c r="C29" s="503">
        <f>IF(AND(Expenses!C6+Expenses!C7+Expenses!C8+Expenses!C9+Expenses!C10+Expenses!C11+Expenses!C12+Expenses!C13+Expenses!C14+Expenses!C15+Expenses!C18+Expenses!E6+Expenses!E7+Expenses!E8+Expenses!E9+Expenses!E10+Expenses!E11+Expenses!E12+Expenses!E13+Expenses!E14+Expenses!E15+Expenses!E18=0,Expenses!C16+Expenses!C17+Expenses!E16+Expenses!E17&gt;0),0,((Expenses!C19)+(Expenses!E19))-((Expenses!C16)+(Expenses!E16)))</f>
        <v>0</v>
      </c>
      <c r="D29" s="503">
        <f>IF(AND(Expenses!G6+Expenses!G7+Expenses!G8+Expenses!G9+Expenses!G10+Expenses!G11+Expenses!G12+Expenses!G13+Expenses!G14+Expenses!G15+Expenses!G18+Expenses!I6+Expenses!I7+Expenses!I8+Expenses!I9+Expenses!I10+Expenses!I11+Expenses!I12+Expenses!I13+Expenses!I14+Expenses!I15+Expenses!I18=0,Expenses!G16+Expenses!G17+Expenses!I16+Expenses!I17&gt;0),0,((Expenses!G19)+(Expenses!I19))-((Expenses!G16)+(Expenses!I16)))</f>
        <v>0</v>
      </c>
      <c r="E29" s="503">
        <f>IF(AND(Expenses!K6+Expenses!K7+Expenses!K8+Expenses!K9+Expenses!K10+Expenses!K11+Expenses!K12+Expenses!K13+Expenses!K14+Expenses!K15+Expenses!K18 =0,Expenses!K16+Expenses!K17 &gt;0),0,Expenses!K19-Expenses!K16)</f>
        <v>0</v>
      </c>
      <c r="F29" s="503">
        <f>IF(AND(Expenses!M6+Expenses!M7+Expenses!M8+Expenses!M9+Expenses!M10+Expenses!M11+Expenses!M12+Expenses!M13+Expenses!M14+Expenses!M15+Expenses!M18 =0,Expenses!M16+Expenses!M17 &gt;0),0,Expenses!M19-Expenses!M16)</f>
        <v>0</v>
      </c>
      <c r="G29" s="503">
        <f>((Expenses!O19)+(Expenses!Q19))-((Expenses!O16)+(Expenses!Q16))</f>
        <v>0</v>
      </c>
      <c r="H29" s="503">
        <f>((Expenses!S19)+(Expenses!U19))-((Expenses!S16)+(Expenses!U16))</f>
        <v>0</v>
      </c>
      <c r="I29" s="504">
        <f>(Expenses!W19)+(Expenses!Y18)</f>
        <v>0</v>
      </c>
      <c r="J29" s="1091" t="str">
        <f>IF(A30&gt;0,"Expenses (Section 7)","")</f>
        <v/>
      </c>
      <c r="K29" s="758"/>
      <c r="L29" s="758"/>
    </row>
    <row r="30" spans="1:12" s="72" customFormat="1" ht="18" hidden="1" customHeight="1" x14ac:dyDescent="0.2">
      <c r="A30" s="505">
        <f>SUM(C30:I30)</f>
        <v>0</v>
      </c>
      <c r="B30" s="506" t="s">
        <v>176</v>
      </c>
      <c r="C30" s="507">
        <f>IF('Company Information'!E12&gt;=3000000,IF(OR(AND(C28=0,C29=0,SUM(C23:C25)=0),AND(C28&gt;0,C29&gt;0,C23&gt;0,C24&gt;0,C25&gt;0)),0,1),0)</f>
        <v>0</v>
      </c>
      <c r="D30" s="500">
        <f>IF('Company Information'!E12&gt;=3000000,IF(OR(  AND(D28=0,D29=0,SUM(D23:D25)=0),  AND(D28&gt;0,D29&gt;0,SUM(D23:D25)&gt;0),  AND(D29=0,E29&gt;0,D28&gt;0,SUM(D23:D25)=0)),0,1),0)</f>
        <v>0</v>
      </c>
      <c r="E30" s="500">
        <f>IF('Company Information'!E12&gt;=3000000,IF(OR(  AND(D28=0,E29=0,SUM(E23:E25)=0),  AND(D28&gt;0,E29&gt;0,SUM(E23:E25)&gt;0),  AND(E29=0,D29&gt;0,D28&gt;0,SUM(E23:E25)=0)),0,1),0)</f>
        <v>0</v>
      </c>
      <c r="F30" s="507">
        <f>IF('Company Information'!E12&gt;=3000000,IF(OR(AND(F28=0,F29=0,SUM(F23:F25)=0),AND(F28&gt;0,F29&gt;0,F23&gt;0,F24&gt;0,F25&gt;0)),0,1),0)</f>
        <v>0</v>
      </c>
      <c r="G30" s="507">
        <f>IF('Company Information'!E12&gt;=3000000,IF(OR(AND(G28=0,G29=0,SUM(G23:G25)=0),AND(G28&gt;0,G29&gt;0,G23&gt;0,G24&gt;0,G25&gt;0)),0,1),0)</f>
        <v>0</v>
      </c>
      <c r="H30" s="507">
        <f>IF('Company Information'!E12&gt;=3000000,IF(OR(AND(H28=0,H29=0,SUM(H23:H25)=0),AND(H28&gt;0,H29&gt;0,H23&gt;0,H24&gt;0,H25&gt;0)),0,1),0)</f>
        <v>0</v>
      </c>
      <c r="I30" s="507">
        <f>IF('Company Information'!E12&gt;=3000000,IF(OR(AND(I28=0,I29=0,SUM(I23:I25)=0),AND(I28&gt;0,I29&gt;0,I23&gt;0,I24&gt;0,I25&gt;0)),0,1),0)</f>
        <v>0</v>
      </c>
    </row>
    <row r="31" spans="1:12" ht="18" hidden="1" customHeight="1" x14ac:dyDescent="0.2">
      <c r="A31" s="1120" t="s">
        <v>177</v>
      </c>
      <c r="B31" s="1121"/>
      <c r="C31" s="500">
        <f>IF(OR(AND(C23=0,C24=0,C25=0,C26=0,C28=0,C29=0),AND(C23&gt;0,C24&gt;0,C25&gt;0,C26=0,OR(AND('Company Information'!E12&gt;=3000000,C28&gt;0,C29&gt;0),AND('Company Information'!E12&lt;3000000,C28=0,C29=0)))),0,1)</f>
        <v>0</v>
      </c>
      <c r="D31" s="500">
        <f>IF( OR( AND(D23=0,D24=0,D25=0,D26=0,OR(D28=0,AND(D28&gt;0,E29&gt;0)),D29=0),
         AND(D23&gt;0,D24&gt;0,D25&gt;0,D26=0, OR( AND('Company Information'!E12&gt;=3000000,D28&gt;0,D29&gt;0),
                                          'Company Information'!E12&lt;3000000))),
    0,1)</f>
        <v>0</v>
      </c>
      <c r="E31" s="500">
        <f>IF( OR( AND(E23=0,E24=0,E25=0,E26=0,OR(D28=0,AND(D28&gt;0,D29&gt;0)),E29=0),
         AND(E23&gt;0,E24&gt;0,E25&gt;0,E26=0, OR( AND('Company Information'!E12&gt;=3000000,D28&gt;0,E29&gt;0),
                                          'Company Information'!E12&lt;3000000))),
    0,1)</f>
        <v>0</v>
      </c>
      <c r="F31" s="500">
        <f>IF(OR(AND(F23=0,F24=0,F25=0,F26=0,F28=0,F29=0),AND(F23&gt;0,F24&gt;0,F25&gt;0,F26=0,OR(AND('Company Information'!E12&gt;=3000000,F28&gt;0,F29&gt;0),AND('Company Information'!E12&lt;3000000,F28=0,F29=0)))),0,1)</f>
        <v>0</v>
      </c>
      <c r="G31" s="500">
        <f>IF(OR(AND(G23=0,G24=0,G25=0,G26=0,G28=0,G29=0),AND(G23&gt;0,G24&gt;0,G25&gt;0,G26=0,OR(AND('Company Information'!E12&gt;=3000000,G28&gt;0,G29&gt;0),AND('Company Information'!E12&lt;3000000,G28=0,G29=0)))),0,1)</f>
        <v>0</v>
      </c>
      <c r="H31" s="500">
        <f>IF(OR(AND(H23=0,H24=0,H25=0,H26=0,H28=0,H29=0),AND(H23&gt;0,H24&gt;0,H25&gt;0,H26=0,OR(AND('Company Information'!E12&gt;=3000000,H28&gt;0,H29&gt;0),AND('Company Information'!E12&lt;3000000,H28=0,H29=0)))),0,1)</f>
        <v>0</v>
      </c>
      <c r="I31" s="500">
        <f>IF(OR(AND(I23=0,I24=0,I25=0,I26=0,I28=0,I29=0),AND(I23&gt;0,I24&gt;0,I25&gt;0,I26=0,OR(AND('Company Information'!E12&gt;=3000000,I28&gt;0,I29&gt;0),AND('Company Information'!E12&lt;3000000,I28=0,I29=0)))),0,1)</f>
        <v>0</v>
      </c>
    </row>
    <row r="32" spans="1:12" ht="6.75" hidden="1" customHeight="1" x14ac:dyDescent="0.2">
      <c r="A32" s="508"/>
      <c r="B32" s="509"/>
      <c r="C32" s="510"/>
      <c r="D32" s="510"/>
      <c r="E32" s="510"/>
      <c r="F32" s="510"/>
      <c r="G32" s="510"/>
      <c r="H32" s="510"/>
      <c r="I32" s="511"/>
    </row>
    <row r="33" spans="1:12" ht="30" hidden="1" customHeight="1" x14ac:dyDescent="0.2">
      <c r="A33" s="1126" t="str">
        <f>IF(A27&gt;0,"Subscribers, Covered Lives, and Member months must ALL equal zero or ALL be greater than zero.
If Medical Revenue is reported, Enrollment should be reported.","")</f>
        <v/>
      </c>
      <c r="B33" s="1127"/>
      <c r="C33" s="1127"/>
      <c r="D33" s="1127"/>
      <c r="E33" s="1127"/>
      <c r="F33" s="1127"/>
      <c r="G33" s="1127"/>
      <c r="H33" s="1127"/>
      <c r="I33" s="1128"/>
    </row>
    <row r="34" spans="1:12" ht="15" hidden="1" customHeight="1" x14ac:dyDescent="0.2">
      <c r="A34" s="1111" t="str">
        <f>IF(AND(A27&gt;0,SUM(C26:I26)&gt;0),"Member Months divided by Covered Lives outside data parameters.","")</f>
        <v/>
      </c>
      <c r="B34" s="1112"/>
      <c r="C34" s="1112"/>
      <c r="D34" s="1112"/>
      <c r="E34" s="1112"/>
      <c r="F34" s="1112"/>
      <c r="G34" s="1112"/>
      <c r="H34" s="1112"/>
      <c r="I34" s="1113"/>
    </row>
    <row r="35" spans="1:12" ht="30" hidden="1" customHeight="1" thickBot="1" x14ac:dyDescent="0.25">
      <c r="A35" s="1114" t="str">
        <f>IF(A30&gt;0,"If number of Subscribers is greater than zero, then Revenues AND Expenses should be greater than zero. 
If Revenues and Expenses are reported then the number of Subscribers should be greater than zero","")</f>
        <v/>
      </c>
      <c r="B35" s="1115"/>
      <c r="C35" s="1115"/>
      <c r="D35" s="1115"/>
      <c r="E35" s="1115"/>
      <c r="F35" s="1115"/>
      <c r="G35" s="1115"/>
      <c r="H35" s="1115"/>
      <c r="I35" s="1116"/>
    </row>
    <row r="36" spans="1:12" ht="18" hidden="1" customHeight="1" thickBot="1" x14ac:dyDescent="0.25">
      <c r="A36" s="512"/>
      <c r="B36" s="513"/>
      <c r="C36" s="513"/>
      <c r="D36" s="513"/>
      <c r="E36" s="513"/>
      <c r="F36" s="513"/>
      <c r="G36" s="513"/>
      <c r="H36" s="513"/>
      <c r="I36" s="513"/>
    </row>
    <row r="37" spans="1:12" ht="42.75" hidden="1" customHeight="1" x14ac:dyDescent="0.2">
      <c r="A37" s="1129" t="s">
        <v>441</v>
      </c>
      <c r="B37" s="1099"/>
      <c r="C37" s="1099"/>
      <c r="D37" s="1099"/>
      <c r="E37" s="1099"/>
      <c r="F37" s="1099"/>
      <c r="G37" s="1099"/>
      <c r="H37" s="1099"/>
      <c r="I37" s="1100"/>
    </row>
    <row r="38" spans="1:12" ht="36" hidden="1" customHeight="1" x14ac:dyDescent="0.2">
      <c r="A38" s="1096" t="s">
        <v>442</v>
      </c>
      <c r="B38" s="1097"/>
      <c r="C38" s="209" t="s">
        <v>54</v>
      </c>
      <c r="D38" s="209" t="s">
        <v>55</v>
      </c>
      <c r="E38" s="209" t="s">
        <v>56</v>
      </c>
      <c r="F38" s="209" t="s">
        <v>72</v>
      </c>
      <c r="G38" s="209" t="s">
        <v>62</v>
      </c>
      <c r="H38" s="209" t="s">
        <v>63</v>
      </c>
      <c r="I38" s="514" t="s">
        <v>232</v>
      </c>
    </row>
    <row r="39" spans="1:12" ht="18" hidden="1" customHeight="1" x14ac:dyDescent="0.2">
      <c r="A39" s="481"/>
      <c r="B39" s="492" t="s">
        <v>269</v>
      </c>
      <c r="C39" s="493">
        <f>Enrollment!C26</f>
        <v>0</v>
      </c>
      <c r="D39" s="493">
        <f>Enrollment!E26</f>
        <v>0</v>
      </c>
      <c r="E39" s="493">
        <f>Enrollment!G26</f>
        <v>0</v>
      </c>
      <c r="F39" s="493">
        <f>Enrollment!I26</f>
        <v>0</v>
      </c>
      <c r="G39" s="515"/>
      <c r="H39" s="516"/>
      <c r="I39" s="517"/>
      <c r="J39" s="1088" t="str">
        <f>IF(A43&gt;0,"Enrollment (Section 5)","")</f>
        <v/>
      </c>
      <c r="K39" s="758"/>
      <c r="L39" s="758"/>
    </row>
    <row r="40" spans="1:12" ht="18" hidden="1" customHeight="1" x14ac:dyDescent="0.2">
      <c r="A40" s="481"/>
      <c r="B40" s="495" t="s">
        <v>270</v>
      </c>
      <c r="C40" s="493">
        <f>Enrollment!C30</f>
        <v>0</v>
      </c>
      <c r="D40" s="493">
        <f>Enrollment!E30</f>
        <v>0</v>
      </c>
      <c r="E40" s="493">
        <f>Enrollment!G30</f>
        <v>0</v>
      </c>
      <c r="F40" s="493">
        <f>Enrollment!I30</f>
        <v>0</v>
      </c>
      <c r="G40" s="518"/>
      <c r="H40" s="519"/>
      <c r="I40" s="520"/>
      <c r="J40" s="1088"/>
      <c r="K40" s="758"/>
      <c r="L40" s="758"/>
    </row>
    <row r="41" spans="1:12" ht="18" hidden="1" customHeight="1" x14ac:dyDescent="0.2">
      <c r="A41" s="481"/>
      <c r="B41" s="495" t="s">
        <v>271</v>
      </c>
      <c r="C41" s="493">
        <f>Enrollment!C32</f>
        <v>0</v>
      </c>
      <c r="D41" s="493">
        <f>Enrollment!E32</f>
        <v>0</v>
      </c>
      <c r="E41" s="493">
        <f>Enrollment!G32</f>
        <v>0</v>
      </c>
      <c r="F41" s="493">
        <f>Enrollment!I32</f>
        <v>0</v>
      </c>
      <c r="G41" s="518"/>
      <c r="H41" s="519"/>
      <c r="I41" s="520"/>
      <c r="J41" s="1088"/>
      <c r="K41" s="758"/>
      <c r="L41" s="758"/>
    </row>
    <row r="42" spans="1:12" ht="18" hidden="1" customHeight="1" x14ac:dyDescent="0.2">
      <c r="A42" s="481"/>
      <c r="B42" s="497" t="s">
        <v>359</v>
      </c>
      <c r="C42" s="521">
        <f>IF(AND(C40=0,C41=0),0,IF(C40=0,1,IF(AND(C41/C40&gt;=5,C41/C40&lt;=18),0,1)))</f>
        <v>0</v>
      </c>
      <c r="D42" s="522">
        <f>IF(AND(D40=0,D41=0),0,IF(D40=0,1,IF(AND(D41/D40&gt;=8,D41/D40&lt;=13),0,1)))</f>
        <v>0</v>
      </c>
      <c r="E42" s="522">
        <v>0</v>
      </c>
      <c r="F42" s="522">
        <f>IF(AND(F40=0,F41=0),0,IF(F40=0,1,IF(AND(F41/F40&gt;=8,F41/F40&lt;=12),0,1)))</f>
        <v>0</v>
      </c>
      <c r="G42" s="518"/>
      <c r="H42" s="519"/>
      <c r="I42" s="520"/>
      <c r="J42" s="1088"/>
      <c r="K42" s="758"/>
      <c r="L42" s="758"/>
    </row>
    <row r="43" spans="1:12" ht="18" hidden="1" customHeight="1" x14ac:dyDescent="0.2">
      <c r="A43" s="481">
        <f>SUM(C43,D43,E43,F43,J43)</f>
        <v>0</v>
      </c>
      <c r="B43" s="499" t="s">
        <v>274</v>
      </c>
      <c r="C43" s="500">
        <f>IF(OR(AND(C39=0,C40=0,C41=0,C42=0),AND(C39&gt;0,C40&gt;0,C41&gt;0,C42=0)),0,1)</f>
        <v>0</v>
      </c>
      <c r="D43" s="500">
        <f>IF(OR(AND(D39=0,D40=0,D41=0,D42=0),AND(D39&gt;0,D40&gt;0,D41&gt;0,D42=0)),0,1)</f>
        <v>0</v>
      </c>
      <c r="E43" s="500">
        <f>IF(OR(AND(E39=0,E40=0,E41=0,E42=0),AND(E39&gt;0,E40&gt;0,E41&gt;0,E42=0)),0,1)</f>
        <v>0</v>
      </c>
      <c r="F43" s="500">
        <f>IF(OR(AND(F39=0,F40=0,F41=0,F42=0),AND(F39&gt;0,F40&gt;0,F41&gt;0,F42=0)),0,1)</f>
        <v>0</v>
      </c>
      <c r="G43" s="523"/>
      <c r="H43" s="524"/>
      <c r="I43" s="524"/>
      <c r="J43" s="500">
        <f>IF(AND(SUM(C39:F41)=0,'Company Information'!E11&gt;0),1,0)</f>
        <v>0</v>
      </c>
    </row>
    <row r="44" spans="1:12" ht="18" hidden="1" customHeight="1" x14ac:dyDescent="0.2">
      <c r="A44" s="481"/>
      <c r="B44" s="492" t="s">
        <v>275</v>
      </c>
      <c r="C44" s="503">
        <f>Revenue!C8</f>
        <v>0</v>
      </c>
      <c r="D44" s="1089">
        <f>IF(AND(OR(ISBLANK(Revenue!E8),Revenue!E8=0),Revenue!E17&gt;0),Revenue!E17,Revenue!E8)</f>
        <v>0</v>
      </c>
      <c r="E44" s="1122"/>
      <c r="F44" s="503">
        <f>Revenue!G8</f>
        <v>0</v>
      </c>
      <c r="G44" s="503">
        <f>(Revenue!I8)+(Revenue!K8)</f>
        <v>0</v>
      </c>
      <c r="H44" s="503">
        <f>Revenue!M8</f>
        <v>0</v>
      </c>
      <c r="I44" s="504">
        <f>(Revenue!O8)+(Revenue!Q8)</f>
        <v>0</v>
      </c>
      <c r="J44" s="1088" t="str">
        <f>IF(A46&gt;0,"Revenue (Section 6)","")</f>
        <v/>
      </c>
      <c r="K44" s="758"/>
      <c r="L44" s="758"/>
    </row>
    <row r="45" spans="1:12" ht="18" hidden="1" customHeight="1" x14ac:dyDescent="0.2">
      <c r="A45" s="481"/>
      <c r="B45" s="495" t="s">
        <v>276</v>
      </c>
      <c r="C45" s="503">
        <f>((Expenses!C16)+(Expenses!E16))</f>
        <v>0</v>
      </c>
      <c r="D45" s="503">
        <f>(Expenses!G16)+(Expenses!I16)</f>
        <v>0</v>
      </c>
      <c r="E45" s="503">
        <f>Expenses!K16</f>
        <v>0</v>
      </c>
      <c r="F45" s="503">
        <f>Expenses!M16</f>
        <v>0</v>
      </c>
      <c r="G45" s="503">
        <f>(Expenses!O16)+(Expenses!Q16)</f>
        <v>0</v>
      </c>
      <c r="H45" s="503">
        <f>(Expenses!S16)+(Expenses!U16)</f>
        <v>0</v>
      </c>
      <c r="I45" s="525"/>
      <c r="J45" s="1088" t="str">
        <f>IF(A46&gt;0,"Expenses (Section 7)","")</f>
        <v/>
      </c>
      <c r="K45" s="758"/>
      <c r="L45" s="758"/>
    </row>
    <row r="46" spans="1:12" ht="18" hidden="1" customHeight="1" x14ac:dyDescent="0.2">
      <c r="A46" s="481">
        <f>SUM(C46:I46)</f>
        <v>0</v>
      </c>
      <c r="B46" s="506" t="s">
        <v>176</v>
      </c>
      <c r="C46" s="507">
        <f>IF('Company Information'!E12&gt;=3000000,IF(OR(AND(C44=0,C45=0,SUM(C39:C41)=0),AND(C44&gt;0,C45&gt;0,C39&gt;0,C40&gt;0,C41&gt;0)),0,1),0)</f>
        <v>0</v>
      </c>
      <c r="D46" s="502">
        <f>IF('Company Information'!E12&gt;=3000000,IF(OR(
AND(D44=0,D45=0,SUM(D39:D41)=0),  AND(D44&gt;0,D45&gt;0,SUM(D39:D41)&gt;0),  AND(D45=0,E45&gt;0,D44&gt;0,SUM(D39:D41)=0)),0,1),0)</f>
        <v>0</v>
      </c>
      <c r="E46" s="502">
        <f>IF('Company Information'!E12&gt;=30000000,IF(OR(  AND(D44=0,E45=0,SUM(E39:E41)=0),  AND(D44&gt;0,E45&gt;0,SUM(E39:E41)&gt;0),  AND(E45=0,D45&gt;0,D44&gt;0,SUM(E39:E41)=0)),0,1),0)</f>
        <v>0</v>
      </c>
      <c r="F46" s="507">
        <f>IF('Company Information'!E12&gt;=3000000,IF(OR(AND(F44=0,F45=0,SUM(F39:F41)=0),AND(F44&gt;0,F45&gt;0,F39&gt;0,F40&gt;0,F41&gt;0)),0,1),0)</f>
        <v>0</v>
      </c>
      <c r="G46" s="500"/>
      <c r="H46" s="500"/>
      <c r="I46" s="526"/>
    </row>
    <row r="47" spans="1:12" ht="18" hidden="1" customHeight="1" x14ac:dyDescent="0.2">
      <c r="A47" s="1120" t="s">
        <v>277</v>
      </c>
      <c r="B47" s="1121"/>
      <c r="C47" s="500">
        <f>IF(OR(AND(C39=0,C40=0,C41=0,C42=0,C44=0,C45=0),AND(C39&gt;0,C40&gt;0,C41&gt;0,C42=0,OR(AND('Company Information'!E12&gt;=3000000,C44&gt;0,C45&gt;0),AND('Company Information'!E12&lt;3000000,C44=0,C45=0)))),0,1)</f>
        <v>0</v>
      </c>
      <c r="D47" s="500">
        <f>IF(OR( AND(D39=0,D40=0,D41=0,D42=0,OR(D44=0,AND(D44&gt;0,E45&gt;0)),D45=0),
         AND(D39&gt;0,D40&gt;0,D41&gt;0,D42=0, OR( AND('Company Information'!E12&gt;=3000000,D44&gt;0,D45&gt;0),
                                          'Company Information'!E12&lt;3000000))),
    0,1)</f>
        <v>0</v>
      </c>
      <c r="E47" s="500">
        <f>IF(OR( AND(E39=0,E40=0,E41=0,E42=0,OR(D44=0,AND(D44&gt;0,D45&gt;0)),E45=0),
         AND(E39&gt;0,E40&gt;0,E41&gt;0,E42=0, OR( AND('Company Information'!E12&gt;=3000000,D44&gt;0,E45&gt;0),
                                          'Company Information'!E12&lt;3000000))),
    0,1)</f>
        <v>0</v>
      </c>
      <c r="F47" s="500">
        <f>IF(OR(AND(F39=0,F40=0,F41=0,F42=0,F44=0,F45=0),AND(F39&gt;0,F40&gt;0,F41&gt;0,F42=0,OR(AND('Company Information'!E12&gt;=3000000,F44&gt;0,F45&gt;0),AND('Company Information'!E12&lt;3000000,F44=0,F45=0)))),0,1)</f>
        <v>0</v>
      </c>
      <c r="G47" s="527"/>
      <c r="H47" s="527"/>
      <c r="I47" s="526"/>
    </row>
    <row r="48" spans="1:12" ht="7.5" hidden="1" customHeight="1" x14ac:dyDescent="0.2">
      <c r="A48" s="481"/>
      <c r="B48" s="479"/>
      <c r="C48" s="479"/>
      <c r="D48" s="479"/>
      <c r="E48" s="479"/>
      <c r="F48" s="479"/>
      <c r="G48" s="479"/>
      <c r="H48" s="479"/>
      <c r="I48" s="480"/>
    </row>
    <row r="49" spans="1:9" ht="30" hidden="1" customHeight="1" x14ac:dyDescent="0.2">
      <c r="A49" s="1108" t="str">
        <f>IF(A43&gt;0,"Subscribers, Covered Lives, and Member Months must ALL equal zero or ALL be greater than zero.
If Dental Revenue is reported, Enrollment should be reported.","")</f>
        <v/>
      </c>
      <c r="B49" s="1109"/>
      <c r="C49" s="1109"/>
      <c r="D49" s="1109"/>
      <c r="E49" s="1109"/>
      <c r="F49" s="1109"/>
      <c r="G49" s="1109"/>
      <c r="H49" s="1109"/>
      <c r="I49" s="1110"/>
    </row>
    <row r="50" spans="1:9" ht="18" hidden="1" customHeight="1" x14ac:dyDescent="0.2">
      <c r="A50" s="1123" t="str">
        <f>IF(AND(A43&gt;0,SUM(C42:I42)&gt;0),"Member Months divided by Covered Lives outside data parameters.","")</f>
        <v/>
      </c>
      <c r="B50" s="1124"/>
      <c r="C50" s="1124"/>
      <c r="D50" s="1124"/>
      <c r="E50" s="1124"/>
      <c r="F50" s="1124"/>
      <c r="G50" s="1124"/>
      <c r="H50" s="1124"/>
      <c r="I50" s="1125"/>
    </row>
    <row r="51" spans="1:9" ht="30" hidden="1" customHeight="1" thickBot="1" x14ac:dyDescent="0.25">
      <c r="A51" s="1117" t="str">
        <f>IF(AND('Company Information'!S12&gt;=3000000,A46&gt;0),"If number of Subscribers is greater than zero, then Revenues AND Expenses should be greater than zero. 
If Revenues and Expenses are reported then the number of Subscribers should be greater than zero","")</f>
        <v/>
      </c>
      <c r="B51" s="1118"/>
      <c r="C51" s="1118"/>
      <c r="D51" s="1118"/>
      <c r="E51" s="1118"/>
      <c r="F51" s="1118"/>
      <c r="G51" s="1118"/>
      <c r="H51" s="1118"/>
      <c r="I51" s="1119"/>
    </row>
    <row r="52" spans="1:9" ht="18" hidden="1" customHeight="1" x14ac:dyDescent="0.2"/>
    <row r="53" spans="1:9" ht="18" hidden="1" customHeight="1" x14ac:dyDescent="0.2">
      <c r="A53" s="488">
        <f>SUM(A27,A30,A43,A46,D6,D9,D12)</f>
        <v>0</v>
      </c>
    </row>
    <row r="54" spans="1:9" ht="18" hidden="1" customHeight="1" x14ac:dyDescent="0.2"/>
    <row r="55" spans="1:9" ht="18" hidden="1" customHeight="1" x14ac:dyDescent="0.2"/>
    <row r="56" spans="1:9" ht="18" hidden="1" customHeight="1" x14ac:dyDescent="0.2"/>
    <row r="57" spans="1:9" ht="18" hidden="1" customHeight="1" x14ac:dyDescent="0.2"/>
    <row r="58" spans="1:9" ht="18" hidden="1" customHeight="1" x14ac:dyDescent="0.2"/>
    <row r="59" spans="1:9" ht="18" hidden="1" customHeight="1" x14ac:dyDescent="0.2"/>
    <row r="60" spans="1:9" ht="18" hidden="1" customHeight="1" x14ac:dyDescent="0.2"/>
    <row r="61" spans="1:9" ht="18" hidden="1" customHeight="1" x14ac:dyDescent="0.2"/>
  </sheetData>
  <sheetProtection sheet="1" objects="1" scenarios="1"/>
  <mergeCells count="37">
    <mergeCell ref="A33:I33"/>
    <mergeCell ref="A37:I37"/>
    <mergeCell ref="J29:L29"/>
    <mergeCell ref="A31:B31"/>
    <mergeCell ref="A38:B38"/>
    <mergeCell ref="A49:I49"/>
    <mergeCell ref="J39:L42"/>
    <mergeCell ref="A34:I34"/>
    <mergeCell ref="A35:I35"/>
    <mergeCell ref="A51:I51"/>
    <mergeCell ref="J44:L44"/>
    <mergeCell ref="J45:L45"/>
    <mergeCell ref="A47:B47"/>
    <mergeCell ref="D44:E44"/>
    <mergeCell ref="A50:I50"/>
    <mergeCell ref="E14:I14"/>
    <mergeCell ref="A22:B22"/>
    <mergeCell ref="A21:I21"/>
    <mergeCell ref="E15:I15"/>
    <mergeCell ref="A2:I2"/>
    <mergeCell ref="A3:B3"/>
    <mergeCell ref="E3:I3"/>
    <mergeCell ref="E5:I6"/>
    <mergeCell ref="E8:I9"/>
    <mergeCell ref="J23:L26"/>
    <mergeCell ref="D28:E28"/>
    <mergeCell ref="J28:L28"/>
    <mergeCell ref="E16:I16"/>
    <mergeCell ref="D18:I18"/>
    <mergeCell ref="E17:I17"/>
    <mergeCell ref="D19:I19"/>
    <mergeCell ref="A1:I1"/>
    <mergeCell ref="A4:B4"/>
    <mergeCell ref="A7:B7"/>
    <mergeCell ref="A10:B10"/>
    <mergeCell ref="A13:B13"/>
    <mergeCell ref="E11:I12"/>
  </mergeCells>
  <phoneticPr fontId="6" type="noConversion"/>
  <conditionalFormatting sqref="C22:I22 C38:I38">
    <cfRule type="expression" dxfId="6" priority="1" stopIfTrue="1">
      <formula>IF(C31=1,TRUE,FALSE)</formula>
    </cfRule>
  </conditionalFormatting>
  <conditionalFormatting sqref="C28:I29 G46:H46 C44:F45">
    <cfRule type="cellIs" dxfId="5" priority="2" stopIfTrue="1" operator="equal">
      <formula>"Error"</formula>
    </cfRule>
  </conditionalFormatting>
  <conditionalFormatting sqref="C42:F43 D46:E46 D30:E30">
    <cfRule type="cellIs" dxfId="4" priority="3" stopIfTrue="1" operator="equal">
      <formula>1</formula>
    </cfRule>
  </conditionalFormatting>
  <conditionalFormatting sqref="C32:I32">
    <cfRule type="cellIs" dxfId="3" priority="4" stopIfTrue="1" operator="equal">
      <formula>1</formula>
    </cfRule>
  </conditionalFormatting>
  <conditionalFormatting sqref="C26:I26">
    <cfRule type="cellIs" dxfId="2" priority="5" stopIfTrue="1" operator="equal">
      <formula>1</formula>
    </cfRule>
  </conditionalFormatting>
  <conditionalFormatting sqref="C27:I27 F46 C46 C30 F30:I30">
    <cfRule type="cellIs" dxfId="1" priority="6" stopIfTrue="1" operator="equal">
      <formula>1</formula>
    </cfRule>
  </conditionalFormatting>
  <conditionalFormatting sqref="C31:I31 C47:F47">
    <cfRule type="cellIs" dxfId="0" priority="7" stopIfTrue="1" operator="equal">
      <formula>1</formula>
    </cfRule>
  </conditionalFormatting>
  <hyperlinks>
    <hyperlink ref="J23:L26" location="Enrollment!A1" display="Enrollment!A1" xr:uid="{00000000-0004-0000-0B00-000000000000}"/>
    <hyperlink ref="J28:L28" location="Revenue!A1" display="Revenue!A1" xr:uid="{00000000-0004-0000-0B00-000001000000}"/>
    <hyperlink ref="J29:L29" location="Expenses!A1" display="Expenses!A1" xr:uid="{00000000-0004-0000-0B00-000002000000}"/>
    <hyperlink ref="B5:B6" location="Code_1026" display="as reported in Section 2" xr:uid="{00000000-0004-0000-0B00-000003000000}"/>
    <hyperlink ref="B6" location="Revenue!A7" display="as reported in Section 6" xr:uid="{00000000-0004-0000-0B00-000004000000}"/>
    <hyperlink ref="B8" location="Code_1045" display="as reported in Section 2" xr:uid="{00000000-0004-0000-0B00-000005000000}"/>
    <hyperlink ref="B9" location="Revenue!A8" display="as reported in Section 6" xr:uid="{00000000-0004-0000-0B00-000006000000}"/>
    <hyperlink ref="B11" location="'Indirect Expenses'!G25" display="as reported in Section 8" xr:uid="{00000000-0004-0000-0B00-000007000000}"/>
    <hyperlink ref="B12" location="indirect_expense" display="as reported in Section 7" xr:uid="{00000000-0004-0000-0B00-000008000000}"/>
    <hyperlink ref="B14" location="section_4" display="Medical Enrollment" xr:uid="{00000000-0004-0000-0B00-000009000000}"/>
    <hyperlink ref="B18" location="section_4" display="Medical Revenues vs. Expenses" xr:uid="{00000000-0004-0000-0B00-00000A000000}"/>
    <hyperlink ref="B16" location="section_5" display="Dental Enrollment" xr:uid="{00000000-0004-0000-0B00-00000B000000}"/>
    <hyperlink ref="B19" location="section_5" display="Dental Revenues vs. Expenses" xr:uid="{00000000-0004-0000-0B00-00000C000000}"/>
    <hyperlink ref="J39:L42" location="Enrollment!A1" display="Enrollment!A1" xr:uid="{00000000-0004-0000-0B00-00000D000000}"/>
    <hyperlink ref="J44:L44" location="Revenue!A1" display="Revenue!A1" xr:uid="{00000000-0004-0000-0B00-00000E000000}"/>
    <hyperlink ref="J45:L45" location="Expenses!A1" display="Expenses!A1" xr:uid="{00000000-0004-0000-0B00-00000F000000}"/>
    <hyperlink ref="B5" location="Code_1026" display="as reported in Section 2" xr:uid="{00000000-0004-0000-0B00-000010000000}"/>
  </hyperlinks>
  <printOptions horizontalCentered="1"/>
  <pageMargins left="0.75" right="0.75" top="0.62" bottom="0.97" header="0.5" footer="0.35"/>
  <pageSetup scale="70"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1"/>
    <pageSetUpPr fitToPage="1"/>
  </sheetPr>
  <dimension ref="A1:N80"/>
  <sheetViews>
    <sheetView showGridLines="0" zoomScaleNormal="100" workbookViewId="0">
      <selection activeCell="M1" sqref="M1"/>
    </sheetView>
  </sheetViews>
  <sheetFormatPr defaultColWidth="0" defaultRowHeight="15.75" zeroHeight="1" x14ac:dyDescent="0.2"/>
  <cols>
    <col min="1" max="1" width="10" style="538" customWidth="1"/>
    <col min="2" max="2" width="28.5703125" style="539" customWidth="1"/>
    <col min="3" max="3" width="85.7109375" style="540" customWidth="1"/>
    <col min="4" max="4" width="0" style="533" hidden="1" customWidth="1"/>
    <col min="5" max="14" width="0" style="534" hidden="1" customWidth="1"/>
    <col min="15" max="16384" width="9.140625" style="534" hidden="1"/>
  </cols>
  <sheetData>
    <row r="1" spans="1:3" ht="21" x14ac:dyDescent="0.2">
      <c r="A1" s="1137" t="str">
        <f>CONCATENATE('Company Information'!$N$1," Health Plan Financial &amp; Statistical Report (HPFSR) Definitions")</f>
        <v>2024 Health Plan Financial &amp; Statistical Report (HPFSR) Definitions</v>
      </c>
      <c r="B1" s="1138"/>
      <c r="C1" s="1138"/>
    </row>
    <row r="2" spans="1:3" s="533" customFormat="1" ht="31.5" x14ac:dyDescent="0.2">
      <c r="A2" s="528" t="s">
        <v>190</v>
      </c>
      <c r="B2" s="698" t="s">
        <v>249</v>
      </c>
      <c r="C2" s="699" t="s">
        <v>248</v>
      </c>
    </row>
    <row r="3" spans="1:3" ht="30" x14ac:dyDescent="0.2">
      <c r="A3" s="691" t="s">
        <v>2</v>
      </c>
      <c r="B3" s="529" t="s">
        <v>54</v>
      </c>
      <c r="C3" s="700" t="s">
        <v>418</v>
      </c>
    </row>
    <row r="4" spans="1:3" ht="75" x14ac:dyDescent="0.2">
      <c r="A4" s="691" t="s">
        <v>2</v>
      </c>
      <c r="B4" s="529" t="s">
        <v>55</v>
      </c>
      <c r="C4" s="700" t="s">
        <v>329</v>
      </c>
    </row>
    <row r="5" spans="1:3" ht="60" x14ac:dyDescent="0.2">
      <c r="A5" s="691" t="s">
        <v>2</v>
      </c>
      <c r="B5" s="529" t="s">
        <v>56</v>
      </c>
      <c r="C5" s="700" t="s">
        <v>330</v>
      </c>
    </row>
    <row r="6" spans="1:3" ht="60" x14ac:dyDescent="0.2">
      <c r="A6" s="691" t="s">
        <v>2</v>
      </c>
      <c r="B6" s="529" t="s">
        <v>72</v>
      </c>
      <c r="C6" s="700" t="s">
        <v>355</v>
      </c>
    </row>
    <row r="7" spans="1:3" s="533" customFormat="1" ht="30" x14ac:dyDescent="0.2">
      <c r="A7" s="691" t="s">
        <v>2</v>
      </c>
      <c r="B7" s="529" t="s">
        <v>62</v>
      </c>
      <c r="C7" s="700" t="s">
        <v>246</v>
      </c>
    </row>
    <row r="8" spans="1:3" ht="30" x14ac:dyDescent="0.2">
      <c r="A8" s="691" t="s">
        <v>2</v>
      </c>
      <c r="B8" s="529" t="s">
        <v>63</v>
      </c>
      <c r="C8" s="700" t="s">
        <v>247</v>
      </c>
    </row>
    <row r="9" spans="1:3" ht="75" x14ac:dyDescent="0.2">
      <c r="A9" s="691" t="s">
        <v>2</v>
      </c>
      <c r="B9" s="529" t="s">
        <v>232</v>
      </c>
      <c r="C9" s="700" t="s">
        <v>443</v>
      </c>
    </row>
    <row r="10" spans="1:3" ht="30" x14ac:dyDescent="0.2">
      <c r="A10" s="691" t="s">
        <v>53</v>
      </c>
      <c r="B10" s="529" t="s">
        <v>250</v>
      </c>
      <c r="C10" s="700" t="s">
        <v>331</v>
      </c>
    </row>
    <row r="11" spans="1:3" ht="60" x14ac:dyDescent="0.2">
      <c r="A11" s="691" t="s">
        <v>191</v>
      </c>
      <c r="B11" s="529" t="s">
        <v>137</v>
      </c>
      <c r="C11" s="701" t="s">
        <v>409</v>
      </c>
    </row>
    <row r="12" spans="1:3" ht="105" x14ac:dyDescent="0.2">
      <c r="A12" s="691" t="s">
        <v>52</v>
      </c>
      <c r="B12" s="529" t="s">
        <v>138</v>
      </c>
      <c r="C12" s="701" t="str">
        <f>CONCATENATE("Subscribers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",'Company Information'!$N$1,". Report medical and dental subscribers separately.")</f>
        <v>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2024. Report medical and dental subscribers separately.</v>
      </c>
    </row>
    <row r="13" spans="1:3" ht="60" x14ac:dyDescent="0.2">
      <c r="A13" s="691" t="s">
        <v>52</v>
      </c>
      <c r="B13" s="529" t="s">
        <v>363</v>
      </c>
      <c r="C13" s="701" t="s">
        <v>444</v>
      </c>
    </row>
    <row r="14" spans="1:3" ht="90" x14ac:dyDescent="0.2">
      <c r="A14" s="691" t="s">
        <v>52</v>
      </c>
      <c r="B14" s="529" t="s">
        <v>364</v>
      </c>
      <c r="C14" s="701" t="s">
        <v>445</v>
      </c>
    </row>
    <row r="15" spans="1:3" ht="120" x14ac:dyDescent="0.2">
      <c r="A15" s="718" t="s">
        <v>52</v>
      </c>
      <c r="B15" s="531" t="s">
        <v>362</v>
      </c>
      <c r="C15" s="702" t="s">
        <v>446</v>
      </c>
    </row>
    <row r="16" spans="1:3" x14ac:dyDescent="0.2">
      <c r="A16" s="720" t="s">
        <v>508</v>
      </c>
      <c r="B16" s="697" t="s">
        <v>508</v>
      </c>
      <c r="C16" s="703" t="s">
        <v>244</v>
      </c>
    </row>
    <row r="17" spans="1:3" ht="75" x14ac:dyDescent="0.2">
      <c r="A17" s="721" t="s">
        <v>52</v>
      </c>
      <c r="B17" s="529" t="s">
        <v>447</v>
      </c>
      <c r="C17" s="701" t="s">
        <v>448</v>
      </c>
    </row>
    <row r="18" spans="1:3" ht="60" x14ac:dyDescent="0.2">
      <c r="A18" s="719" t="s">
        <v>52</v>
      </c>
      <c r="B18" s="531" t="s">
        <v>86</v>
      </c>
      <c r="C18" s="702" t="str">
        <f>CONCATENATE("The market as defined in Minnesota Statutes 62L.02, subd. 27. Report these data under the commercial product category."," Report these data for Minnesota residents only as of December 31, ",'Company Information'!$N$1,". If your company does no business in Minnesota’s small employer market then enter zeros in the affected fields.")</f>
        <v>The market as defined in Minnesota Statutes 62L.02, subd. 27. Report these data under the commercial product category. Report these data for Minnesota residents only as of December 31, 2024. If your company does no business in Minnesota’s small employer market then enter zeros in the affected fields.</v>
      </c>
    </row>
    <row r="19" spans="1:3" x14ac:dyDescent="0.2">
      <c r="A19" s="720" t="s">
        <v>508</v>
      </c>
      <c r="B19" s="717" t="s">
        <v>508</v>
      </c>
      <c r="C19" s="704" t="s">
        <v>517</v>
      </c>
    </row>
    <row r="20" spans="1:3" ht="69" customHeight="1" x14ac:dyDescent="0.2">
      <c r="A20" s="719" t="s">
        <v>52</v>
      </c>
      <c r="B20" s="531" t="s">
        <v>87</v>
      </c>
      <c r="C20" s="702" t="str">
        <f>CONCATENATE("This is the market as defined in Minnesota Statutes 62A.011, subd. 5. Report these data under the commercial product category."," Report this data for Minnesota residents only as of December 31, ",'Company Information'!$N$1,". If your company does no business in Minnesota’s individual market then enter zeros in the affected fields.")</f>
        <v>This is the market as defined in Minnesota Statutes 62A.011, subd. 5. Report these data under the commercial product category. Report this data for Minnesota residents only as of December 31, 2024. If your company does no business in Minnesota’s individual market then enter zeros in the affected fields.</v>
      </c>
    </row>
    <row r="21" spans="1:3" x14ac:dyDescent="0.2">
      <c r="A21" s="720" t="s">
        <v>508</v>
      </c>
      <c r="B21" s="697" t="s">
        <v>508</v>
      </c>
      <c r="C21" s="704" t="s">
        <v>518</v>
      </c>
    </row>
    <row r="22" spans="1:3" ht="32.25" customHeight="1" x14ac:dyDescent="0.2">
      <c r="A22" s="719" t="s">
        <v>52</v>
      </c>
      <c r="B22" s="529" t="s">
        <v>281</v>
      </c>
      <c r="C22" s="701" t="s">
        <v>382</v>
      </c>
    </row>
    <row r="23" spans="1:3" ht="129" customHeight="1" x14ac:dyDescent="0.2">
      <c r="A23" s="530" t="s">
        <v>53</v>
      </c>
      <c r="B23" s="531" t="s">
        <v>137</v>
      </c>
      <c r="C23" s="702" t="s">
        <v>527</v>
      </c>
    </row>
    <row r="24" spans="1:3" ht="150" x14ac:dyDescent="0.2">
      <c r="A24" s="530" t="s">
        <v>53</v>
      </c>
      <c r="B24" s="531" t="s">
        <v>137</v>
      </c>
      <c r="C24" s="696" t="s">
        <v>528</v>
      </c>
    </row>
    <row r="25" spans="1:3" ht="60" x14ac:dyDescent="0.2">
      <c r="A25" s="691" t="s">
        <v>53</v>
      </c>
      <c r="B25" s="532" t="s">
        <v>410</v>
      </c>
      <c r="C25" s="705" t="s">
        <v>411</v>
      </c>
    </row>
    <row r="26" spans="1:3" ht="60" x14ac:dyDescent="0.2">
      <c r="A26" s="691" t="s">
        <v>53</v>
      </c>
      <c r="B26" s="529" t="s">
        <v>151</v>
      </c>
      <c r="C26" s="701" t="s">
        <v>332</v>
      </c>
    </row>
    <row r="27" spans="1:3" ht="75" x14ac:dyDescent="0.2">
      <c r="A27" s="691" t="s">
        <v>53</v>
      </c>
      <c r="B27" s="529" t="s">
        <v>354</v>
      </c>
      <c r="C27" s="701" t="s">
        <v>333</v>
      </c>
    </row>
    <row r="28" spans="1:3" ht="45" x14ac:dyDescent="0.2">
      <c r="A28" s="691" t="s">
        <v>53</v>
      </c>
      <c r="B28" s="529" t="s">
        <v>22</v>
      </c>
      <c r="C28" s="701" t="s">
        <v>334</v>
      </c>
    </row>
    <row r="29" spans="1:3" ht="60" x14ac:dyDescent="0.2">
      <c r="A29" s="691" t="s">
        <v>53</v>
      </c>
      <c r="B29" s="529" t="s">
        <v>449</v>
      </c>
      <c r="C29" s="701" t="s">
        <v>450</v>
      </c>
    </row>
    <row r="30" spans="1:3" ht="33.75" customHeight="1" x14ac:dyDescent="0.2">
      <c r="A30" s="691" t="s">
        <v>53</v>
      </c>
      <c r="B30" s="529" t="s">
        <v>23</v>
      </c>
      <c r="C30" s="701" t="s">
        <v>245</v>
      </c>
    </row>
    <row r="31" spans="1:3" ht="186.75" customHeight="1" x14ac:dyDescent="0.2">
      <c r="A31" s="1133" t="s">
        <v>129</v>
      </c>
      <c r="B31" s="1139" t="s">
        <v>335</v>
      </c>
      <c r="C31" s="706" t="s">
        <v>422</v>
      </c>
    </row>
    <row r="32" spans="1:3" ht="152.25" customHeight="1" x14ac:dyDescent="0.2">
      <c r="A32" s="1134"/>
      <c r="B32" s="1140"/>
      <c r="C32" s="707" t="s">
        <v>477</v>
      </c>
    </row>
    <row r="33" spans="1:14" ht="17.25" customHeight="1" x14ac:dyDescent="0.2">
      <c r="A33" s="1134"/>
      <c r="B33" s="1140"/>
      <c r="C33" s="708" t="s">
        <v>476</v>
      </c>
    </row>
    <row r="34" spans="1:14" ht="155.25" customHeight="1" x14ac:dyDescent="0.2">
      <c r="A34" s="1135"/>
      <c r="B34" s="1141"/>
      <c r="C34" s="709" t="s">
        <v>529</v>
      </c>
    </row>
    <row r="35" spans="1:14" ht="75" x14ac:dyDescent="0.2">
      <c r="A35" s="691" t="s">
        <v>129</v>
      </c>
      <c r="B35" s="529" t="s">
        <v>353</v>
      </c>
      <c r="C35" s="701" t="s">
        <v>336</v>
      </c>
    </row>
    <row r="36" spans="1:14" ht="60" x14ac:dyDescent="0.2">
      <c r="A36" s="691" t="s">
        <v>129</v>
      </c>
      <c r="B36" s="529" t="s">
        <v>352</v>
      </c>
      <c r="C36" s="701" t="s">
        <v>337</v>
      </c>
    </row>
    <row r="37" spans="1:14" ht="45" x14ac:dyDescent="0.2">
      <c r="A37" s="691" t="s">
        <v>129</v>
      </c>
      <c r="B37" s="529" t="s">
        <v>351</v>
      </c>
      <c r="C37" s="701" t="s">
        <v>338</v>
      </c>
    </row>
    <row r="38" spans="1:14" ht="60" x14ac:dyDescent="0.2">
      <c r="A38" s="691" t="s">
        <v>129</v>
      </c>
      <c r="B38" s="529" t="s">
        <v>350</v>
      </c>
      <c r="C38" s="701" t="s">
        <v>258</v>
      </c>
    </row>
    <row r="39" spans="1:14" ht="75" x14ac:dyDescent="0.2">
      <c r="A39" s="691" t="s">
        <v>129</v>
      </c>
      <c r="B39" s="529" t="s">
        <v>349</v>
      </c>
      <c r="C39" s="701" t="s">
        <v>367</v>
      </c>
    </row>
    <row r="40" spans="1:14" ht="30" x14ac:dyDescent="0.2">
      <c r="A40" s="691" t="s">
        <v>129</v>
      </c>
      <c r="B40" s="529" t="s">
        <v>142</v>
      </c>
      <c r="C40" s="701" t="s">
        <v>368</v>
      </c>
    </row>
    <row r="41" spans="1:14" ht="45" x14ac:dyDescent="0.2">
      <c r="A41" s="691" t="s">
        <v>129</v>
      </c>
      <c r="B41" s="529" t="s">
        <v>259</v>
      </c>
      <c r="C41" s="701" t="s">
        <v>369</v>
      </c>
      <c r="N41" s="533"/>
    </row>
    <row r="42" spans="1:14" ht="75" x14ac:dyDescent="0.2">
      <c r="A42" s="691" t="s">
        <v>129</v>
      </c>
      <c r="B42" s="529" t="s">
        <v>348</v>
      </c>
      <c r="C42" s="701" t="s">
        <v>370</v>
      </c>
    </row>
    <row r="43" spans="1:14" ht="45" x14ac:dyDescent="0.2">
      <c r="A43" s="691" t="s">
        <v>129</v>
      </c>
      <c r="B43" s="529" t="s">
        <v>260</v>
      </c>
      <c r="C43" s="701" t="s">
        <v>371</v>
      </c>
    </row>
    <row r="44" spans="1:14" ht="154.5" customHeight="1" x14ac:dyDescent="0.2">
      <c r="A44" s="1136" t="s">
        <v>129</v>
      </c>
      <c r="B44" s="1130" t="s">
        <v>347</v>
      </c>
      <c r="C44" s="702" t="s">
        <v>542</v>
      </c>
      <c r="D44" s="710"/>
      <c r="E44" s="711"/>
      <c r="F44" s="711"/>
    </row>
    <row r="45" spans="1:14" ht="120" x14ac:dyDescent="0.2">
      <c r="A45" s="1136"/>
      <c r="B45" s="1132"/>
      <c r="C45" s="696" t="s">
        <v>189</v>
      </c>
      <c r="D45" s="710"/>
      <c r="E45" s="711"/>
      <c r="F45" s="711"/>
    </row>
    <row r="46" spans="1:14" x14ac:dyDescent="0.2">
      <c r="A46" s="691" t="s">
        <v>129</v>
      </c>
      <c r="B46" s="529" t="s">
        <v>261</v>
      </c>
      <c r="C46" s="701" t="s">
        <v>372</v>
      </c>
    </row>
    <row r="47" spans="1:14" ht="90" x14ac:dyDescent="0.2">
      <c r="A47" s="691" t="s">
        <v>129</v>
      </c>
      <c r="B47" s="529" t="s">
        <v>346</v>
      </c>
      <c r="C47" s="701" t="s">
        <v>451</v>
      </c>
    </row>
    <row r="48" spans="1:14" ht="60" x14ac:dyDescent="0.2">
      <c r="A48" s="691" t="s">
        <v>129</v>
      </c>
      <c r="B48" s="529" t="s">
        <v>345</v>
      </c>
      <c r="C48" s="712" t="s">
        <v>373</v>
      </c>
    </row>
    <row r="49" spans="1:3" ht="30" x14ac:dyDescent="0.2">
      <c r="A49" s="691" t="s">
        <v>129</v>
      </c>
      <c r="B49" s="529" t="s">
        <v>262</v>
      </c>
      <c r="C49" s="701" t="s">
        <v>452</v>
      </c>
    </row>
    <row r="50" spans="1:3" ht="30" x14ac:dyDescent="0.2">
      <c r="A50" s="691" t="s">
        <v>126</v>
      </c>
      <c r="B50" s="529" t="s">
        <v>125</v>
      </c>
      <c r="C50" s="701" t="s">
        <v>124</v>
      </c>
    </row>
    <row r="51" spans="1:3" ht="105" x14ac:dyDescent="0.2">
      <c r="A51" s="691" t="s">
        <v>126</v>
      </c>
      <c r="B51" s="529" t="s">
        <v>143</v>
      </c>
      <c r="C51" s="701" t="s">
        <v>453</v>
      </c>
    </row>
    <row r="52" spans="1:3" ht="75" x14ac:dyDescent="0.2">
      <c r="A52" s="691" t="s">
        <v>126</v>
      </c>
      <c r="B52" s="529" t="s">
        <v>144</v>
      </c>
      <c r="C52" s="701" t="s">
        <v>454</v>
      </c>
    </row>
    <row r="53" spans="1:3" ht="60" x14ac:dyDescent="0.2">
      <c r="A53" s="691" t="s">
        <v>126</v>
      </c>
      <c r="B53" s="529" t="s">
        <v>145</v>
      </c>
      <c r="C53" s="701" t="s">
        <v>455</v>
      </c>
    </row>
    <row r="54" spans="1:3" ht="30" x14ac:dyDescent="0.2">
      <c r="A54" s="691" t="s">
        <v>126</v>
      </c>
      <c r="B54" s="529" t="s">
        <v>31</v>
      </c>
      <c r="C54" s="701" t="s">
        <v>374</v>
      </c>
    </row>
    <row r="55" spans="1:3" ht="105" x14ac:dyDescent="0.2">
      <c r="A55" s="691" t="s">
        <v>126</v>
      </c>
      <c r="B55" s="529" t="s">
        <v>146</v>
      </c>
      <c r="C55" s="701" t="s">
        <v>456</v>
      </c>
    </row>
    <row r="56" spans="1:3" x14ac:dyDescent="0.2">
      <c r="A56" s="691" t="s">
        <v>126</v>
      </c>
      <c r="B56" s="529" t="s">
        <v>344</v>
      </c>
      <c r="C56" s="701" t="s">
        <v>375</v>
      </c>
    </row>
    <row r="57" spans="1:3" ht="105" x14ac:dyDescent="0.2">
      <c r="A57" s="691" t="s">
        <v>126</v>
      </c>
      <c r="B57" s="529" t="s">
        <v>147</v>
      </c>
      <c r="C57" s="701" t="s">
        <v>457</v>
      </c>
    </row>
    <row r="58" spans="1:3" x14ac:dyDescent="0.2">
      <c r="A58" s="691" t="s">
        <v>126</v>
      </c>
      <c r="B58" s="529" t="s">
        <v>280</v>
      </c>
      <c r="C58" s="701" t="s">
        <v>376</v>
      </c>
    </row>
    <row r="59" spans="1:3" ht="105" x14ac:dyDescent="0.2">
      <c r="A59" s="691" t="s">
        <v>126</v>
      </c>
      <c r="B59" s="529" t="s">
        <v>148</v>
      </c>
      <c r="C59" s="701" t="s">
        <v>458</v>
      </c>
    </row>
    <row r="60" spans="1:3" ht="90" x14ac:dyDescent="0.2">
      <c r="A60" s="691" t="s">
        <v>126</v>
      </c>
      <c r="B60" s="529" t="s">
        <v>165</v>
      </c>
      <c r="C60" s="701" t="s">
        <v>459</v>
      </c>
    </row>
    <row r="61" spans="1:3" ht="60" x14ac:dyDescent="0.2">
      <c r="A61" s="691" t="s">
        <v>126</v>
      </c>
      <c r="B61" s="529" t="s">
        <v>166</v>
      </c>
      <c r="C61" s="701" t="s">
        <v>460</v>
      </c>
    </row>
    <row r="62" spans="1:3" ht="75" x14ac:dyDescent="0.2">
      <c r="A62" s="691" t="s">
        <v>126</v>
      </c>
      <c r="B62" s="529" t="s">
        <v>1</v>
      </c>
      <c r="C62" s="701" t="s">
        <v>461</v>
      </c>
    </row>
    <row r="63" spans="1:3" ht="30" x14ac:dyDescent="0.2">
      <c r="A63" s="691" t="s">
        <v>126</v>
      </c>
      <c r="B63" s="529" t="s">
        <v>340</v>
      </c>
      <c r="C63" s="701" t="s">
        <v>377</v>
      </c>
    </row>
    <row r="64" spans="1:3" ht="105" x14ac:dyDescent="0.2">
      <c r="A64" s="691" t="s">
        <v>126</v>
      </c>
      <c r="B64" s="529" t="s">
        <v>339</v>
      </c>
      <c r="C64" s="701" t="s">
        <v>462</v>
      </c>
    </row>
    <row r="65" spans="1:6" ht="30" x14ac:dyDescent="0.2">
      <c r="A65" s="691" t="s">
        <v>126</v>
      </c>
      <c r="B65" s="529" t="s">
        <v>341</v>
      </c>
      <c r="C65" s="701" t="s">
        <v>463</v>
      </c>
    </row>
    <row r="66" spans="1:6" ht="30" x14ac:dyDescent="0.2">
      <c r="A66" s="1133" t="s">
        <v>127</v>
      </c>
      <c r="B66" s="1130" t="s">
        <v>342</v>
      </c>
      <c r="C66" s="702" t="s">
        <v>519</v>
      </c>
      <c r="F66" s="713"/>
    </row>
    <row r="67" spans="1:6" x14ac:dyDescent="0.2">
      <c r="A67" s="1134"/>
      <c r="B67" s="1131"/>
      <c r="C67" s="714" t="s">
        <v>520</v>
      </c>
    </row>
    <row r="68" spans="1:6" x14ac:dyDescent="0.2">
      <c r="A68" s="1135"/>
      <c r="B68" s="1132"/>
      <c r="C68" s="715" t="s">
        <v>521</v>
      </c>
    </row>
    <row r="69" spans="1:6" ht="60" x14ac:dyDescent="0.2">
      <c r="A69" s="691" t="s">
        <v>127</v>
      </c>
      <c r="B69" s="532" t="s">
        <v>405</v>
      </c>
      <c r="C69" s="716" t="s">
        <v>419</v>
      </c>
      <c r="F69" s="713"/>
    </row>
    <row r="70" spans="1:6" ht="30" x14ac:dyDescent="0.2">
      <c r="A70" s="691" t="s">
        <v>127</v>
      </c>
      <c r="B70" s="532" t="s">
        <v>416</v>
      </c>
      <c r="C70" s="716" t="str">
        <f>CONCATENATE("All amounts payable for the MNsure premium withhold (3.5% of Premiums for plans sold on MNsure in ",'Company Information'!$N$1,".)")</f>
        <v>All amounts payable for the MNsure premium withhold (3.5% of Premiums for plans sold on MNsure in 2024.)</v>
      </c>
      <c r="F70" s="713"/>
    </row>
    <row r="71" spans="1:6" ht="45" x14ac:dyDescent="0.2">
      <c r="A71" s="1133" t="s">
        <v>127</v>
      </c>
      <c r="B71" s="1130" t="s">
        <v>343</v>
      </c>
      <c r="C71" s="702" t="s">
        <v>522</v>
      </c>
    </row>
    <row r="72" spans="1:6" x14ac:dyDescent="0.2">
      <c r="A72" s="1134"/>
      <c r="B72" s="1131"/>
      <c r="C72" s="714" t="s">
        <v>520</v>
      </c>
    </row>
    <row r="73" spans="1:6" x14ac:dyDescent="0.2">
      <c r="A73" s="1135"/>
      <c r="B73" s="1132"/>
      <c r="C73" s="715" t="s">
        <v>521</v>
      </c>
    </row>
    <row r="74" spans="1:6" ht="60" x14ac:dyDescent="0.2">
      <c r="A74" s="691" t="s">
        <v>128</v>
      </c>
      <c r="B74" s="529" t="s">
        <v>172</v>
      </c>
      <c r="C74" s="701" t="s">
        <v>378</v>
      </c>
    </row>
    <row r="75" spans="1:6" ht="30" x14ac:dyDescent="0.2">
      <c r="A75" s="691" t="s">
        <v>128</v>
      </c>
      <c r="B75" s="529" t="s">
        <v>263</v>
      </c>
      <c r="C75" s="701" t="s">
        <v>379</v>
      </c>
    </row>
    <row r="76" spans="1:6" ht="45" x14ac:dyDescent="0.2">
      <c r="A76" s="691" t="s">
        <v>128</v>
      </c>
      <c r="B76" s="529" t="s">
        <v>264</v>
      </c>
      <c r="C76" s="701" t="s">
        <v>380</v>
      </c>
    </row>
    <row r="77" spans="1:6" x14ac:dyDescent="0.2">
      <c r="A77" s="691" t="s">
        <v>128</v>
      </c>
      <c r="B77" s="529" t="s">
        <v>265</v>
      </c>
      <c r="C77" s="701" t="s">
        <v>381</v>
      </c>
    </row>
    <row r="78" spans="1:6" ht="60" x14ac:dyDescent="0.2">
      <c r="A78" s="535" t="s">
        <v>412</v>
      </c>
      <c r="B78" s="532" t="s">
        <v>421</v>
      </c>
      <c r="C78" s="705" t="s">
        <v>413</v>
      </c>
    </row>
    <row r="79" spans="1:6" ht="45" x14ac:dyDescent="0.2">
      <c r="A79" s="536" t="s">
        <v>414</v>
      </c>
      <c r="B79" s="537" t="s">
        <v>420</v>
      </c>
      <c r="C79" s="705" t="s">
        <v>415</v>
      </c>
    </row>
    <row r="80" spans="1:6" ht="51" customHeight="1" x14ac:dyDescent="0.2">
      <c r="A80" s="535" t="s">
        <v>412</v>
      </c>
      <c r="B80" s="532" t="s">
        <v>526</v>
      </c>
      <c r="C80" s="705" t="s">
        <v>504</v>
      </c>
    </row>
  </sheetData>
  <sheetProtection sheet="1" objects="1" scenarios="1"/>
  <mergeCells count="9">
    <mergeCell ref="B71:B73"/>
    <mergeCell ref="A71:A73"/>
    <mergeCell ref="A44:A45"/>
    <mergeCell ref="A1:C1"/>
    <mergeCell ref="B31:B34"/>
    <mergeCell ref="A31:A34"/>
    <mergeCell ref="B44:B45"/>
    <mergeCell ref="B66:B68"/>
    <mergeCell ref="A66:A68"/>
  </mergeCells>
  <phoneticPr fontId="6" type="noConversion"/>
  <hyperlinks>
    <hyperlink ref="A11" location="Demog!A1" display="Sec 2" xr:uid="{00000000-0004-0000-0C00-000000000000}"/>
    <hyperlink ref="A12" location="Enrollment!A1" display="Sec 4,5" xr:uid="{00000000-0004-0000-0C00-000001000000}"/>
    <hyperlink ref="A13:A14" location="'Sections 4-5 (Enrollment)'!A1" display="'Sections 4-5 (Enrollment)'!A1" xr:uid="{00000000-0004-0000-0C00-000002000000}"/>
    <hyperlink ref="A23" location="Revenue!A1" display="Sec 6" xr:uid="{00000000-0004-0000-0C00-000004000000}"/>
    <hyperlink ref="A44:A45" location="'Section 7 (CarrierExpenses)'!A1" display="Sec 7" xr:uid="{00000000-0004-0000-0C00-000005000000}"/>
    <hyperlink ref="A35" location="Expenses!A1" display="Sec 7" xr:uid="{00000000-0004-0000-0C00-000006000000}"/>
    <hyperlink ref="A36" location="Expenses!A1" display="Sec 7" xr:uid="{00000000-0004-0000-0C00-000007000000}"/>
    <hyperlink ref="A37:A43" location="'Section 7 (CarrierExpenses)'!A1" display="Sec 7" xr:uid="{00000000-0004-0000-0C00-000008000000}"/>
    <hyperlink ref="A47:A49" location="'Section 7 (CarrierExpenses)'!A1" display="Sec 7" xr:uid="{00000000-0004-0000-0C00-000009000000}"/>
    <hyperlink ref="A46" location="'Section 7 (CarrierExpenses)'!A1" display="Sec 7" xr:uid="{00000000-0004-0000-0C00-00000A000000}"/>
    <hyperlink ref="A50" location="'Sections 8-10 (IndirectExpense)'!A1" display="Sec 8" xr:uid="{00000000-0004-0000-0C00-00000B000000}"/>
    <hyperlink ref="A51:A65" location="'Sections 8-10 (IndirectExpense)'!A1" display="Sec 8" xr:uid="{00000000-0004-0000-0C00-00000C000000}"/>
    <hyperlink ref="A66" location="section_9" display="Sec 9" xr:uid="{00000000-0004-0000-0C00-00000D000000}"/>
    <hyperlink ref="A74" location="'Sections 8-10 (IndirectExpense)'!A1" display="Sec 10" xr:uid="{00000000-0004-0000-0C00-00000E000000}"/>
    <hyperlink ref="A75:A77" location="'Sections 8-10 (IndirectExpense)'!A1" display="Sec 10" xr:uid="{00000000-0004-0000-0C00-00000F000000}"/>
    <hyperlink ref="A4" location="Enrollment!A1" display="Sec 4,5,6,7" xr:uid="{00000000-0004-0000-0C00-000010000000}"/>
    <hyperlink ref="A5" location="Enrollment!A1" display="Sec 4,5,6,7" xr:uid="{00000000-0004-0000-0C00-000011000000}"/>
    <hyperlink ref="A6" location="Enrollment!A1" display="Sec 4,5,6,7" xr:uid="{00000000-0004-0000-0C00-000012000000}"/>
    <hyperlink ref="A7" location="Enrollment!A1" display="Sec 4,5,6,7" xr:uid="{00000000-0004-0000-0C00-000013000000}"/>
    <hyperlink ref="A8" location="Enrollment!A1" display="Sec 4,5,6,7" xr:uid="{00000000-0004-0000-0C00-000014000000}"/>
    <hyperlink ref="A9" location="Enrollment!A1" display="Sec 4,5,6,7" xr:uid="{00000000-0004-0000-0C00-000015000000}"/>
    <hyperlink ref="A3" location="Enrollment!A1" display="Sec 4,5,6,7" xr:uid="{00000000-0004-0000-0C00-000016000000}"/>
    <hyperlink ref="A10" location="Revenue!A1" display="Sec 6" xr:uid="{00000000-0004-0000-0C00-000017000000}"/>
    <hyperlink ref="C16" r:id="rId1" xr:uid="{00000000-0004-0000-0C00-000018000000}"/>
    <hyperlink ref="C19" r:id="rId2" location="stat.62L.02.27" xr:uid="{00000000-0004-0000-0C00-000019000000}"/>
    <hyperlink ref="C21" r:id="rId3" location="stat.62A.011.5" xr:uid="{00000000-0004-0000-0C00-00001A000000}"/>
    <hyperlink ref="C72" r:id="rId4" xr:uid="{00000000-0004-0000-0C00-00001B000000}"/>
    <hyperlink ref="C73" r:id="rId5" xr:uid="{00000000-0004-0000-0C00-00001C000000}"/>
    <hyperlink ref="A13" location="Enrollment!A1" display="Sec 4,5" xr:uid="{00000000-0004-0000-0C00-00001D000000}"/>
    <hyperlink ref="A14" location="Enrollment!A1" display="Sec 4,5" xr:uid="{00000000-0004-0000-0C00-00001E000000}"/>
    <hyperlink ref="A15" location="Enrollment!A1" display="Sec 4,5" xr:uid="{00000000-0004-0000-0C00-00001F000000}"/>
    <hyperlink ref="A17" location="Enrollment!A1" display="Sec 4,5" xr:uid="{00000000-0004-0000-0C00-000020000000}"/>
    <hyperlink ref="A18" location="Enrollment!A1" display="Sec 4,5" xr:uid="{00000000-0004-0000-0C00-000021000000}"/>
    <hyperlink ref="A20" location="Enrollment!A1" display="Sec 4,5" xr:uid="{00000000-0004-0000-0C00-000022000000}"/>
    <hyperlink ref="A22" location="Enrollment!A1" display="Sec 4,5" xr:uid="{00000000-0004-0000-0C00-000023000000}"/>
    <hyperlink ref="A26" location="Revenue!A1" display="Sec 6" xr:uid="{00000000-0004-0000-0C00-000024000000}"/>
    <hyperlink ref="A27" location="Revenue!A1" display="Sec 6" xr:uid="{00000000-0004-0000-0C00-000025000000}"/>
    <hyperlink ref="A28" location="Revenue!A1" display="Sec 6" xr:uid="{00000000-0004-0000-0C00-000026000000}"/>
    <hyperlink ref="A29" location="Revenue!A1" display="Sec 6" xr:uid="{00000000-0004-0000-0C00-000027000000}"/>
    <hyperlink ref="A30" location="Revenue!A1" display="Sec 6" xr:uid="{00000000-0004-0000-0C00-000028000000}"/>
    <hyperlink ref="A37" location="Expenses!A1" display="Sec 7" xr:uid="{00000000-0004-0000-0C00-000029000000}"/>
    <hyperlink ref="A38" location="Expenses!A1" display="Sec 7" xr:uid="{00000000-0004-0000-0C00-00002A000000}"/>
    <hyperlink ref="A39" location="Expenses!A1" display="Sec 7" xr:uid="{00000000-0004-0000-0C00-00002B000000}"/>
    <hyperlink ref="A40" location="Expenses!A1" display="Sec 7" xr:uid="{00000000-0004-0000-0C00-00002C000000}"/>
    <hyperlink ref="A41" location="Expenses!A1" display="Sec 7" xr:uid="{00000000-0004-0000-0C00-00002D000000}"/>
    <hyperlink ref="A42:A49" location="Expenses!A1" display="Sec 7" xr:uid="{00000000-0004-0000-0C00-00002E000000}"/>
    <hyperlink ref="A50:A65" location="'Indirect Expenses'!A1" display="Sec 8" xr:uid="{00000000-0004-0000-0C00-00002F000000}"/>
    <hyperlink ref="A71" location="section_9" display="Sec 9" xr:uid="{00000000-0004-0000-0C00-000030000000}"/>
    <hyperlink ref="A74:A77" location="section_10" display="Sec 10" xr:uid="{00000000-0004-0000-0C00-000031000000}"/>
    <hyperlink ref="A25" location="Revenue!A1" display="Sec 6" xr:uid="{00000000-0004-0000-0C00-000032000000}"/>
    <hyperlink ref="A69" location="section_9" display="Sec 9" xr:uid="{00000000-0004-0000-0C00-000033000000}"/>
    <hyperlink ref="A70" location="section_9" display="Sec 9" xr:uid="{00000000-0004-0000-0C00-000034000000}"/>
    <hyperlink ref="A78:A79" location="section_11" display="Sec 11" xr:uid="{00000000-0004-0000-0C00-000035000000}"/>
    <hyperlink ref="A31" location="Expenses!A1" display="Sec 7" xr:uid="{00000000-0004-0000-0C00-000036000000}"/>
    <hyperlink ref="C67" r:id="rId6" xr:uid="{00000000-0004-0000-0C00-000037000000}"/>
    <hyperlink ref="C68" r:id="rId7" xr:uid="{00000000-0004-0000-0C00-000038000000}"/>
    <hyperlink ref="C33" r:id="rId8" xr:uid="{00000000-0004-0000-0C00-000039000000}"/>
    <hyperlink ref="A24" location="Revenue!A1" display="Sec 6" xr:uid="{5F6C3469-A052-42C5-966A-CA69647B3D83}"/>
  </hyperlinks>
  <printOptions horizontalCentered="1"/>
  <pageMargins left="0.75" right="0.75" top="0.62" bottom="0.97" header="0.5" footer="0.35"/>
  <pageSetup scale="73" fitToHeight="6" orientation="portrait" r:id="rId9"/>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rowBreaks count="5" manualBreakCount="5">
    <brk id="27" max="2" man="1"/>
    <brk id="38" max="2" man="1"/>
    <brk id="49" max="2" man="1"/>
    <brk id="53" max="2" man="1"/>
    <brk id="68"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46"/>
    <pageSetUpPr fitToPage="1"/>
  </sheetPr>
  <dimension ref="A1:EY799"/>
  <sheetViews>
    <sheetView zoomScaleNormal="100" workbookViewId="0">
      <pane xSplit="2" ySplit="2" topLeftCell="XEO3" activePane="bottomRight" state="frozen"/>
      <selection activeCell="M1" sqref="M1"/>
      <selection pane="topRight" activeCell="M1" sqref="M1"/>
      <selection pane="bottomLeft" activeCell="M1" sqref="M1"/>
      <selection pane="bottomRight" sqref="A1:B1"/>
    </sheetView>
  </sheetViews>
  <sheetFormatPr defaultColWidth="0" defaultRowHeight="12.75" zeroHeight="1" x14ac:dyDescent="0.2"/>
  <cols>
    <col min="1" max="1" width="15.42578125" style="2" customWidth="1"/>
    <col min="2" max="2" width="68.28515625" customWidth="1"/>
    <col min="3" max="9" width="11.42578125" hidden="1" customWidth="1"/>
    <col min="10" max="10" width="15" hidden="1" customWidth="1"/>
    <col min="11" max="11" width="7" hidden="1" customWidth="1"/>
    <col min="12" max="12" width="6" hidden="1" customWidth="1"/>
    <col min="13" max="13" width="7.85546875" hidden="1" customWidth="1"/>
    <col min="14" max="14" width="10.28515625" hidden="1" customWidth="1"/>
    <col min="15" max="16" width="17.28515625" hidden="1" customWidth="1"/>
    <col min="17" max="17" width="17.28515625" style="2" hidden="1" customWidth="1"/>
    <col min="18" max="20" width="17.28515625" hidden="1" customWidth="1"/>
    <col min="21" max="22" width="9.140625" hidden="1" customWidth="1"/>
    <col min="23" max="24" width="11" hidden="1" customWidth="1"/>
    <col min="25" max="27" width="9.140625" hidden="1" customWidth="1"/>
    <col min="28" max="28" width="22.140625" hidden="1" customWidth="1"/>
    <col min="29" max="30" width="9.140625" hidden="1" customWidth="1"/>
    <col min="31" max="32" width="9.140625" style="5" hidden="1" customWidth="1"/>
    <col min="33" max="33" width="9.140625" hidden="1" customWidth="1"/>
    <col min="34" max="34" width="9.140625" style="2" hidden="1" customWidth="1"/>
    <col min="35" max="42" width="9.140625" hidden="1" customWidth="1"/>
    <col min="43" max="44" width="9.140625" style="4" hidden="1" customWidth="1"/>
    <col min="45" max="45" width="9.140625" hidden="1" customWidth="1"/>
    <col min="46" max="46" width="9.140625" style="2" hidden="1" customWidth="1"/>
    <col min="47" max="54" width="9.140625" hidden="1" customWidth="1"/>
    <col min="55" max="56" width="9.140625" style="4" hidden="1" customWidth="1"/>
    <col min="57" max="61" width="9.140625" hidden="1" customWidth="1"/>
    <col min="62" max="62" width="11" hidden="1" customWidth="1"/>
    <col min="63" max="81" width="9.140625" hidden="1" customWidth="1"/>
    <col min="82" max="82" width="10.140625" style="23" hidden="1" customWidth="1"/>
    <col min="83" max="85" width="9.140625" hidden="1" customWidth="1"/>
    <col min="86" max="86" width="6" style="4" hidden="1" customWidth="1"/>
    <col min="87" max="87" width="13.28515625" style="4" hidden="1" customWidth="1"/>
    <col min="88" max="96" width="9.140625" hidden="1" customWidth="1"/>
    <col min="97" max="97" width="11" style="548" hidden="1" customWidth="1"/>
    <col min="98" max="102" width="8.85546875" hidden="1" customWidth="1"/>
    <col min="103" max="113" width="9.140625" hidden="1" customWidth="1"/>
    <col min="114" max="155" width="0" hidden="1" customWidth="1"/>
    <col min="156" max="16384" width="9.140625" hidden="1"/>
  </cols>
  <sheetData>
    <row r="1" spans="1:155" s="1" customFormat="1" ht="65.25" customHeight="1" x14ac:dyDescent="0.2">
      <c r="A1" s="1142" t="str">
        <f>CONCATENATE('Company Information'!N1, " Health Plan Company ID List 
(alpha by Name)")</f>
        <v>2024 Health Plan Company ID List 
(alpha by Name)</v>
      </c>
      <c r="B1" s="1143"/>
      <c r="C1" s="6" t="s">
        <v>230</v>
      </c>
      <c r="D1" s="6">
        <v>4</v>
      </c>
      <c r="E1" s="6">
        <v>5</v>
      </c>
      <c r="F1" s="6">
        <v>6</v>
      </c>
      <c r="G1" s="6">
        <v>7</v>
      </c>
      <c r="H1" s="6">
        <v>8</v>
      </c>
      <c r="I1" s="6">
        <v>9</v>
      </c>
      <c r="J1" s="10" t="s">
        <v>286</v>
      </c>
      <c r="K1" s="10">
        <v>11</v>
      </c>
      <c r="L1" s="10">
        <v>12</v>
      </c>
      <c r="M1" s="10">
        <v>13</v>
      </c>
      <c r="N1" s="10">
        <v>14</v>
      </c>
      <c r="O1" s="10">
        <v>15</v>
      </c>
      <c r="P1" s="10">
        <v>16</v>
      </c>
      <c r="Q1" s="6">
        <v>17</v>
      </c>
      <c r="R1" s="6">
        <v>18</v>
      </c>
      <c r="S1" s="6">
        <v>19</v>
      </c>
      <c r="T1" s="6">
        <v>20</v>
      </c>
      <c r="U1" s="6">
        <v>21</v>
      </c>
      <c r="V1" s="6">
        <v>22</v>
      </c>
      <c r="W1" s="6">
        <v>23</v>
      </c>
      <c r="X1" s="11">
        <v>24</v>
      </c>
      <c r="Y1" s="11">
        <v>25</v>
      </c>
      <c r="Z1" s="11">
        <v>26</v>
      </c>
      <c r="AA1" s="11">
        <v>27</v>
      </c>
      <c r="AB1" s="11">
        <v>28</v>
      </c>
      <c r="AC1" s="11">
        <v>29</v>
      </c>
      <c r="AD1" s="11">
        <v>30</v>
      </c>
      <c r="AE1" s="11">
        <v>31</v>
      </c>
      <c r="AF1" s="11">
        <v>32</v>
      </c>
      <c r="AG1" s="11">
        <v>33</v>
      </c>
      <c r="AH1" s="11">
        <v>34</v>
      </c>
      <c r="AI1" s="11">
        <v>35</v>
      </c>
      <c r="AJ1" s="11">
        <v>36</v>
      </c>
      <c r="AK1" s="11">
        <v>37</v>
      </c>
      <c r="AL1" s="11">
        <v>38</v>
      </c>
      <c r="AM1" s="13" t="s">
        <v>16</v>
      </c>
      <c r="AN1" s="13">
        <v>40</v>
      </c>
      <c r="AO1" s="13">
        <v>41</v>
      </c>
      <c r="AP1" s="13">
        <v>42</v>
      </c>
      <c r="AQ1" s="13">
        <v>43</v>
      </c>
      <c r="AR1" s="13">
        <v>44</v>
      </c>
      <c r="AS1" s="13">
        <v>45</v>
      </c>
      <c r="AT1" s="13">
        <v>46</v>
      </c>
      <c r="AU1" s="13">
        <v>47</v>
      </c>
      <c r="AV1" s="13">
        <v>48</v>
      </c>
      <c r="AW1" s="13">
        <v>49</v>
      </c>
      <c r="AX1" s="13">
        <v>50</v>
      </c>
      <c r="AY1" s="13">
        <v>51</v>
      </c>
      <c r="AZ1" s="13">
        <v>52</v>
      </c>
      <c r="BA1" s="13">
        <v>53</v>
      </c>
      <c r="BB1" s="14" t="s">
        <v>168</v>
      </c>
      <c r="BC1" s="14">
        <v>55</v>
      </c>
      <c r="BD1" s="14">
        <v>56</v>
      </c>
      <c r="BE1" s="14">
        <v>57</v>
      </c>
      <c r="BF1" s="14">
        <v>58</v>
      </c>
      <c r="BG1" s="14">
        <v>59</v>
      </c>
      <c r="BH1" s="14">
        <v>60</v>
      </c>
      <c r="BI1" s="14">
        <v>61</v>
      </c>
      <c r="BJ1" s="14">
        <v>62</v>
      </c>
      <c r="BK1" s="14">
        <v>63</v>
      </c>
      <c r="BL1" s="14">
        <v>64</v>
      </c>
      <c r="BM1" s="14">
        <v>65</v>
      </c>
      <c r="BN1" s="14">
        <v>66</v>
      </c>
      <c r="BO1" s="14">
        <v>67</v>
      </c>
      <c r="BP1" s="14">
        <v>68</v>
      </c>
      <c r="BQ1" s="15">
        <v>69</v>
      </c>
      <c r="BR1" s="15">
        <v>70</v>
      </c>
      <c r="BS1" s="15">
        <v>71</v>
      </c>
      <c r="BT1" s="15">
        <v>72</v>
      </c>
      <c r="BU1" s="15">
        <v>73</v>
      </c>
      <c r="BV1" s="15">
        <v>74</v>
      </c>
      <c r="BW1" s="15">
        <v>75</v>
      </c>
      <c r="BX1" s="15">
        <v>76</v>
      </c>
      <c r="BY1" s="15">
        <v>77</v>
      </c>
      <c r="BZ1" s="15">
        <v>78</v>
      </c>
      <c r="CA1" s="15">
        <v>79</v>
      </c>
      <c r="CB1" s="15">
        <v>80</v>
      </c>
      <c r="CC1" s="15">
        <v>81</v>
      </c>
      <c r="CD1" s="15">
        <v>82</v>
      </c>
      <c r="CE1" s="15">
        <v>83</v>
      </c>
      <c r="CF1" s="16">
        <v>84</v>
      </c>
      <c r="CG1" s="6">
        <v>85</v>
      </c>
      <c r="CH1" s="6">
        <v>86</v>
      </c>
      <c r="CI1" s="6">
        <v>87</v>
      </c>
      <c r="CJ1" s="6">
        <v>88</v>
      </c>
      <c r="CK1" s="6">
        <v>89</v>
      </c>
      <c r="CL1" s="6">
        <v>90</v>
      </c>
      <c r="CM1" s="6">
        <v>91</v>
      </c>
      <c r="CN1" s="21">
        <v>92</v>
      </c>
      <c r="CO1" s="11">
        <v>93</v>
      </c>
      <c r="CP1" s="13">
        <v>94</v>
      </c>
      <c r="CQ1" s="14">
        <v>95</v>
      </c>
      <c r="CR1" s="15">
        <v>96</v>
      </c>
      <c r="CS1" s="547">
        <v>97</v>
      </c>
      <c r="CT1" s="6">
        <v>98</v>
      </c>
      <c r="CU1" s="17">
        <v>99</v>
      </c>
      <c r="CV1" s="17">
        <v>100</v>
      </c>
      <c r="CW1" s="17">
        <v>101</v>
      </c>
      <c r="CX1" s="17">
        <v>102</v>
      </c>
      <c r="CY1" s="17">
        <v>103</v>
      </c>
      <c r="CZ1" s="17">
        <v>104</v>
      </c>
      <c r="DA1" s="17">
        <v>105</v>
      </c>
      <c r="DB1" s="17">
        <v>106</v>
      </c>
      <c r="DC1" s="17">
        <v>107</v>
      </c>
      <c r="DD1" s="20">
        <v>108</v>
      </c>
      <c r="DE1" s="20">
        <v>109</v>
      </c>
      <c r="DF1" s="20">
        <v>110</v>
      </c>
      <c r="DG1" s="20">
        <v>111</v>
      </c>
      <c r="DH1" s="20">
        <v>112</v>
      </c>
    </row>
    <row r="2" spans="1:155" s="3" customFormat="1" ht="24.75" customHeight="1" x14ac:dyDescent="0.2">
      <c r="A2" s="24" t="s">
        <v>178</v>
      </c>
      <c r="B2" s="25" t="s">
        <v>149</v>
      </c>
      <c r="C2" s="7" t="s">
        <v>284</v>
      </c>
      <c r="D2" s="8" t="s">
        <v>167</v>
      </c>
      <c r="E2" s="9" t="s">
        <v>179</v>
      </c>
      <c r="F2" s="9" t="s">
        <v>287</v>
      </c>
      <c r="G2" s="9" t="s">
        <v>285</v>
      </c>
      <c r="H2" s="9" t="s">
        <v>180</v>
      </c>
      <c r="I2" s="9" t="s">
        <v>181</v>
      </c>
      <c r="J2" s="9" t="s">
        <v>167</v>
      </c>
      <c r="K2" s="9" t="s">
        <v>179</v>
      </c>
      <c r="L2" s="9" t="s">
        <v>284</v>
      </c>
      <c r="M2" s="9" t="s">
        <v>287</v>
      </c>
      <c r="N2" s="9" t="s">
        <v>285</v>
      </c>
      <c r="O2" s="9" t="s">
        <v>180</v>
      </c>
      <c r="P2" s="9" t="s">
        <v>181</v>
      </c>
      <c r="Q2" s="9" t="s">
        <v>182</v>
      </c>
      <c r="R2" s="9" t="s">
        <v>183</v>
      </c>
      <c r="S2" s="9" t="s">
        <v>184</v>
      </c>
      <c r="T2" s="9" t="s">
        <v>185</v>
      </c>
      <c r="U2" s="9" t="s">
        <v>186</v>
      </c>
      <c r="V2" s="9" t="s">
        <v>187</v>
      </c>
      <c r="W2" s="9" t="s">
        <v>188</v>
      </c>
      <c r="X2" s="12" t="s">
        <v>93</v>
      </c>
      <c r="Y2" s="12" t="s">
        <v>94</v>
      </c>
      <c r="Z2" s="12" t="s">
        <v>95</v>
      </c>
      <c r="AA2" s="12" t="s">
        <v>96</v>
      </c>
      <c r="AB2" s="12" t="s">
        <v>97</v>
      </c>
      <c r="AC2" s="12" t="s">
        <v>98</v>
      </c>
      <c r="AD2" s="12" t="s">
        <v>99</v>
      </c>
      <c r="AE2" s="12" t="s">
        <v>100</v>
      </c>
      <c r="AF2" s="12" t="s">
        <v>101</v>
      </c>
      <c r="AG2" s="12" t="s">
        <v>102</v>
      </c>
      <c r="AH2" s="12" t="s">
        <v>103</v>
      </c>
      <c r="AI2" s="12" t="s">
        <v>104</v>
      </c>
      <c r="AJ2" s="12" t="s">
        <v>105</v>
      </c>
      <c r="AK2" s="12" t="s">
        <v>106</v>
      </c>
      <c r="AL2" s="12" t="s">
        <v>107</v>
      </c>
      <c r="AM2" s="12" t="s">
        <v>108</v>
      </c>
      <c r="AN2" s="12" t="s">
        <v>109</v>
      </c>
      <c r="AO2" s="12" t="s">
        <v>110</v>
      </c>
      <c r="AP2" s="12" t="s">
        <v>111</v>
      </c>
      <c r="AQ2" s="12" t="s">
        <v>112</v>
      </c>
      <c r="AR2" s="12" t="s">
        <v>113</v>
      </c>
      <c r="AS2" s="12" t="s">
        <v>114</v>
      </c>
      <c r="AT2" s="12" t="s">
        <v>115</v>
      </c>
      <c r="AU2" s="12" t="s">
        <v>116</v>
      </c>
      <c r="AV2" s="12" t="s">
        <v>117</v>
      </c>
      <c r="AW2" s="12" t="s">
        <v>118</v>
      </c>
      <c r="AX2" s="12" t="s">
        <v>119</v>
      </c>
      <c r="AY2" s="12" t="s">
        <v>120</v>
      </c>
      <c r="AZ2" s="12" t="s">
        <v>288</v>
      </c>
      <c r="BA2" s="12" t="s">
        <v>289</v>
      </c>
      <c r="BB2" s="12" t="s">
        <v>290</v>
      </c>
      <c r="BC2" s="12" t="s">
        <v>291</v>
      </c>
      <c r="BD2" s="12" t="s">
        <v>292</v>
      </c>
      <c r="BE2" s="12" t="s">
        <v>293</v>
      </c>
      <c r="BF2" s="12" t="s">
        <v>294</v>
      </c>
      <c r="BG2" s="12" t="s">
        <v>192</v>
      </c>
      <c r="BH2" s="12" t="s">
        <v>193</v>
      </c>
      <c r="BI2" s="12" t="s">
        <v>194</v>
      </c>
      <c r="BJ2" s="12" t="s">
        <v>195</v>
      </c>
      <c r="BK2" s="12" t="s">
        <v>196</v>
      </c>
      <c r="BL2" s="12" t="s">
        <v>197</v>
      </c>
      <c r="BM2" s="12" t="s">
        <v>198</v>
      </c>
      <c r="BN2" s="12" t="s">
        <v>199</v>
      </c>
      <c r="BO2" s="12" t="s">
        <v>200</v>
      </c>
      <c r="BP2" s="12" t="s">
        <v>201</v>
      </c>
      <c r="BQ2" s="12" t="s">
        <v>202</v>
      </c>
      <c r="BR2" s="12" t="s">
        <v>203</v>
      </c>
      <c r="BS2" s="12" t="s">
        <v>204</v>
      </c>
      <c r="BT2" s="12" t="s">
        <v>205</v>
      </c>
      <c r="BU2" s="12" t="s">
        <v>206</v>
      </c>
      <c r="BV2" s="12" t="s">
        <v>207</v>
      </c>
      <c r="BW2" s="12" t="s">
        <v>208</v>
      </c>
      <c r="BX2" s="12" t="s">
        <v>209</v>
      </c>
      <c r="BY2" s="12" t="s">
        <v>210</v>
      </c>
      <c r="BZ2" s="12" t="s">
        <v>211</v>
      </c>
      <c r="CA2" s="12" t="s">
        <v>212</v>
      </c>
      <c r="CB2" s="12" t="s">
        <v>213</v>
      </c>
      <c r="CC2" s="12" t="s">
        <v>214</v>
      </c>
      <c r="CD2" s="12" t="s">
        <v>215</v>
      </c>
      <c r="CE2" s="12" t="s">
        <v>216</v>
      </c>
      <c r="CF2" s="18" t="s">
        <v>14</v>
      </c>
      <c r="CG2" s="18" t="s">
        <v>226</v>
      </c>
      <c r="CH2" s="18" t="s">
        <v>227</v>
      </c>
      <c r="CI2" s="18" t="s">
        <v>228</v>
      </c>
      <c r="CJ2" s="18" t="s">
        <v>229</v>
      </c>
      <c r="CK2" s="18" t="s">
        <v>91</v>
      </c>
      <c r="CL2" s="18" t="s">
        <v>92</v>
      </c>
      <c r="CM2" s="19" t="s">
        <v>13</v>
      </c>
      <c r="CN2" s="22" t="s">
        <v>217</v>
      </c>
      <c r="CO2" s="18" t="s">
        <v>10</v>
      </c>
      <c r="CP2" s="18" t="s">
        <v>11</v>
      </c>
      <c r="CQ2" s="18" t="s">
        <v>12</v>
      </c>
      <c r="CR2" s="18" t="s">
        <v>218</v>
      </c>
      <c r="CS2" s="19" t="s">
        <v>15</v>
      </c>
      <c r="CT2" s="18" t="s">
        <v>224</v>
      </c>
      <c r="CU2" s="18" t="s">
        <v>225</v>
      </c>
      <c r="CV2" s="18" t="s">
        <v>231</v>
      </c>
      <c r="CW2" s="18" t="s">
        <v>219</v>
      </c>
      <c r="CX2" s="18" t="s">
        <v>220</v>
      </c>
      <c r="CY2" s="18" t="s">
        <v>89</v>
      </c>
      <c r="CZ2" s="18" t="s">
        <v>221</v>
      </c>
      <c r="DA2" s="18" t="s">
        <v>90</v>
      </c>
      <c r="DB2" s="18" t="s">
        <v>222</v>
      </c>
      <c r="DC2" s="18" t="s">
        <v>223</v>
      </c>
      <c r="DD2" s="12" t="s">
        <v>305</v>
      </c>
      <c r="DE2" s="12" t="s">
        <v>306</v>
      </c>
      <c r="DF2" s="12" t="s">
        <v>307</v>
      </c>
      <c r="DG2" s="12" t="s">
        <v>308</v>
      </c>
      <c r="DH2" s="12" t="s">
        <v>309</v>
      </c>
    </row>
    <row r="3" spans="1:155" s="2" customFormat="1" x14ac:dyDescent="0.2">
      <c r="A3" s="739">
        <v>10502</v>
      </c>
      <c r="B3" s="26" t="s">
        <v>544</v>
      </c>
      <c r="C3" s="26" t="s">
        <v>545</v>
      </c>
      <c r="D3" s="26"/>
      <c r="E3" s="26" t="s">
        <v>545</v>
      </c>
      <c r="F3" s="26"/>
      <c r="G3" s="26" t="s">
        <v>545</v>
      </c>
      <c r="H3" s="26" t="s">
        <v>545</v>
      </c>
      <c r="I3" s="26" t="s">
        <v>545</v>
      </c>
      <c r="J3" s="26" t="s">
        <v>546</v>
      </c>
      <c r="K3" s="26" t="s">
        <v>547</v>
      </c>
      <c r="L3" s="26" t="s">
        <v>548</v>
      </c>
      <c r="M3" s="26" t="s">
        <v>549</v>
      </c>
      <c r="N3" s="26" t="s">
        <v>550</v>
      </c>
      <c r="O3" s="26">
        <v>60173</v>
      </c>
      <c r="P3" s="26" t="s">
        <v>545</v>
      </c>
      <c r="Q3" s="26">
        <v>8473424500</v>
      </c>
      <c r="R3" s="26">
        <v>8473424556</v>
      </c>
      <c r="S3" s="26" t="s">
        <v>551</v>
      </c>
      <c r="T3" s="26" t="s">
        <v>552</v>
      </c>
      <c r="U3" s="26" t="s">
        <v>553</v>
      </c>
      <c r="V3" s="26" t="s">
        <v>554</v>
      </c>
      <c r="W3" s="26" t="s">
        <v>555</v>
      </c>
      <c r="X3" s="26" t="s">
        <v>556</v>
      </c>
      <c r="Y3" s="26" t="s">
        <v>557</v>
      </c>
      <c r="Z3" s="26" t="s">
        <v>558</v>
      </c>
      <c r="AA3" s="26" t="s">
        <v>544</v>
      </c>
      <c r="AB3" s="26">
        <v>8473424500</v>
      </c>
      <c r="AC3" s="26">
        <v>219</v>
      </c>
      <c r="AD3" s="26">
        <v>8473424556</v>
      </c>
      <c r="AE3" s="26" t="s">
        <v>559</v>
      </c>
      <c r="AF3" s="26" t="s">
        <v>546</v>
      </c>
      <c r="AG3" s="26" t="s">
        <v>547</v>
      </c>
      <c r="AH3" s="26" t="s">
        <v>548</v>
      </c>
      <c r="AI3" s="26" t="s">
        <v>549</v>
      </c>
      <c r="AJ3" s="26" t="s">
        <v>550</v>
      </c>
      <c r="AK3" s="26">
        <v>60173</v>
      </c>
      <c r="AL3" s="26" t="s">
        <v>545</v>
      </c>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t="s">
        <v>560</v>
      </c>
      <c r="CG3" s="26"/>
      <c r="CH3" s="26"/>
      <c r="CI3" s="26"/>
      <c r="CJ3" s="26"/>
      <c r="CK3" s="26"/>
      <c r="CL3" s="26"/>
      <c r="CM3" s="26"/>
      <c r="CN3" s="26">
        <v>2612</v>
      </c>
      <c r="CO3" s="26">
        <v>2735</v>
      </c>
      <c r="CP3" s="26"/>
      <c r="CQ3" s="26"/>
      <c r="CR3" s="26"/>
      <c r="CS3" s="26" t="s">
        <v>561</v>
      </c>
      <c r="CT3" s="26">
        <v>12</v>
      </c>
      <c r="CU3" s="26"/>
      <c r="CV3" s="26"/>
      <c r="CW3" s="26">
        <v>57568</v>
      </c>
      <c r="CX3" s="26" t="s">
        <v>545</v>
      </c>
      <c r="CY3" s="26"/>
      <c r="CZ3" s="26" t="s">
        <v>545</v>
      </c>
      <c r="DA3" s="26" t="s">
        <v>545</v>
      </c>
      <c r="DB3" s="26" t="s">
        <v>545</v>
      </c>
      <c r="DC3" s="26" t="s">
        <v>545</v>
      </c>
      <c r="DD3" s="26" t="s">
        <v>562</v>
      </c>
      <c r="DE3" s="26" t="s">
        <v>563</v>
      </c>
      <c r="DF3" s="26" t="s">
        <v>564</v>
      </c>
      <c r="DG3" s="26" t="s">
        <v>565</v>
      </c>
      <c r="DH3" s="26">
        <v>8473424500</v>
      </c>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row>
    <row r="4" spans="1:155" s="2" customFormat="1" x14ac:dyDescent="0.2">
      <c r="A4" s="739">
        <v>10004</v>
      </c>
      <c r="B4" s="26" t="s">
        <v>566</v>
      </c>
      <c r="C4" s="26"/>
      <c r="D4" s="26"/>
      <c r="E4" s="26"/>
      <c r="F4" s="26"/>
      <c r="G4" s="26"/>
      <c r="H4" s="26"/>
      <c r="I4" s="26"/>
      <c r="J4" s="26" t="s">
        <v>567</v>
      </c>
      <c r="K4" s="26"/>
      <c r="L4" s="26" t="s">
        <v>568</v>
      </c>
      <c r="M4" s="26"/>
      <c r="N4" s="26" t="s">
        <v>569</v>
      </c>
      <c r="O4" s="26">
        <v>19803</v>
      </c>
      <c r="P4" s="26" t="s">
        <v>545</v>
      </c>
      <c r="Q4" s="26">
        <v>6169564146</v>
      </c>
      <c r="R4" s="26">
        <v>6169563567</v>
      </c>
      <c r="S4" s="26" t="s">
        <v>570</v>
      </c>
      <c r="T4" s="26" t="s">
        <v>571</v>
      </c>
      <c r="U4" s="26" t="s">
        <v>572</v>
      </c>
      <c r="V4" s="26" t="s">
        <v>573</v>
      </c>
      <c r="W4" s="26" t="s">
        <v>574</v>
      </c>
      <c r="X4" s="26" t="s">
        <v>575</v>
      </c>
      <c r="Y4" s="26" t="s">
        <v>576</v>
      </c>
      <c r="Z4" s="26" t="s">
        <v>545</v>
      </c>
      <c r="AA4" s="26" t="s">
        <v>577</v>
      </c>
      <c r="AB4" s="26"/>
      <c r="AC4" s="26"/>
      <c r="AD4" s="26"/>
      <c r="AE4" s="26" t="s">
        <v>578</v>
      </c>
      <c r="AF4" s="26" t="s">
        <v>545</v>
      </c>
      <c r="AG4" s="26" t="s">
        <v>545</v>
      </c>
      <c r="AH4" s="26" t="s">
        <v>545</v>
      </c>
      <c r="AI4" s="26"/>
      <c r="AJ4" s="26" t="s">
        <v>545</v>
      </c>
      <c r="AK4" s="26" t="s">
        <v>545</v>
      </c>
      <c r="AL4" s="26" t="s">
        <v>545</v>
      </c>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t="s">
        <v>579</v>
      </c>
      <c r="CG4" s="26"/>
      <c r="CH4" s="26"/>
      <c r="CI4" s="26"/>
      <c r="CJ4" s="26"/>
      <c r="CK4" s="26"/>
      <c r="CL4" s="26"/>
      <c r="CM4" s="26"/>
      <c r="CN4" s="26">
        <v>821</v>
      </c>
      <c r="CO4" s="26">
        <v>380</v>
      </c>
      <c r="CP4" s="26"/>
      <c r="CQ4" s="26"/>
      <c r="CR4" s="26"/>
      <c r="CS4" s="26" t="s">
        <v>561</v>
      </c>
      <c r="CT4" s="26">
        <v>12</v>
      </c>
      <c r="CU4" s="26"/>
      <c r="CV4" s="26"/>
      <c r="CW4" s="26">
        <v>34789</v>
      </c>
      <c r="CX4" s="740">
        <v>69</v>
      </c>
      <c r="CY4" s="26"/>
      <c r="CZ4" s="26"/>
      <c r="DA4" s="26"/>
      <c r="DB4" s="26"/>
      <c r="DC4" s="26"/>
      <c r="DD4" s="26" t="s">
        <v>545</v>
      </c>
      <c r="DE4" s="26" t="s">
        <v>545</v>
      </c>
      <c r="DF4" s="26" t="s">
        <v>545</v>
      </c>
      <c r="DG4" s="26" t="s">
        <v>545</v>
      </c>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row>
    <row r="5" spans="1:155" s="2" customFormat="1" x14ac:dyDescent="0.2">
      <c r="A5" s="739">
        <v>11194</v>
      </c>
      <c r="B5" s="26" t="s">
        <v>580</v>
      </c>
      <c r="C5" s="26"/>
      <c r="D5" s="26"/>
      <c r="E5" s="26"/>
      <c r="F5" s="26"/>
      <c r="G5" s="26"/>
      <c r="H5" s="26"/>
      <c r="I5" s="26"/>
      <c r="J5" s="26" t="s">
        <v>581</v>
      </c>
      <c r="K5" s="26" t="s">
        <v>582</v>
      </c>
      <c r="L5" s="26" t="s">
        <v>583</v>
      </c>
      <c r="M5" s="26"/>
      <c r="N5" s="26" t="s">
        <v>584</v>
      </c>
      <c r="O5" s="26">
        <v>49501</v>
      </c>
      <c r="P5" s="26" t="s">
        <v>545</v>
      </c>
      <c r="Q5" s="26">
        <v>6169564146</v>
      </c>
      <c r="R5" s="26">
        <v>6169563567</v>
      </c>
      <c r="S5" s="26" t="s">
        <v>570</v>
      </c>
      <c r="T5" s="26" t="s">
        <v>571</v>
      </c>
      <c r="U5" s="26" t="s">
        <v>572</v>
      </c>
      <c r="V5" s="26" t="s">
        <v>573</v>
      </c>
      <c r="W5" s="26" t="s">
        <v>574</v>
      </c>
      <c r="X5" s="26" t="s">
        <v>575</v>
      </c>
      <c r="Y5" s="26" t="s">
        <v>576</v>
      </c>
      <c r="Z5" s="26" t="s">
        <v>545</v>
      </c>
      <c r="AA5" s="26" t="s">
        <v>577</v>
      </c>
      <c r="AB5" s="26"/>
      <c r="AC5" s="26"/>
      <c r="AD5" s="26"/>
      <c r="AE5" s="26" t="s">
        <v>578</v>
      </c>
      <c r="AF5" s="26" t="s">
        <v>545</v>
      </c>
      <c r="AG5" s="26" t="s">
        <v>545</v>
      </c>
      <c r="AH5" s="26" t="s">
        <v>545</v>
      </c>
      <c r="AI5" s="26"/>
      <c r="AJ5" s="26" t="s">
        <v>545</v>
      </c>
      <c r="AK5" s="26" t="s">
        <v>545</v>
      </c>
      <c r="AL5" s="26" t="s">
        <v>545</v>
      </c>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t="s">
        <v>579</v>
      </c>
      <c r="CG5" s="26"/>
      <c r="CH5" s="26"/>
      <c r="CI5" s="26"/>
      <c r="CJ5" s="26"/>
      <c r="CK5" s="26"/>
      <c r="CL5" s="26"/>
      <c r="CM5" s="26"/>
      <c r="CN5" s="26">
        <v>1063</v>
      </c>
      <c r="CO5" s="26">
        <v>380</v>
      </c>
      <c r="CP5" s="26"/>
      <c r="CQ5" s="26"/>
      <c r="CR5" s="26"/>
      <c r="CS5" s="26" t="s">
        <v>561</v>
      </c>
      <c r="CT5" s="26">
        <v>12</v>
      </c>
      <c r="CU5" s="26"/>
      <c r="CV5" s="26"/>
      <c r="CW5" s="26">
        <v>32220</v>
      </c>
      <c r="CX5" s="740">
        <v>69</v>
      </c>
      <c r="CY5" s="26"/>
      <c r="CZ5" s="26"/>
      <c r="DA5" s="26"/>
      <c r="DB5" s="26"/>
      <c r="DC5" s="26"/>
      <c r="DD5" s="26" t="s">
        <v>545</v>
      </c>
      <c r="DE5" s="26" t="s">
        <v>545</v>
      </c>
      <c r="DF5" s="26" t="s">
        <v>545</v>
      </c>
      <c r="DG5" s="26" t="s">
        <v>545</v>
      </c>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row>
    <row r="6" spans="1:155" s="2" customFormat="1" x14ac:dyDescent="0.2">
      <c r="A6" s="739">
        <v>10005</v>
      </c>
      <c r="B6" s="26" t="s">
        <v>585</v>
      </c>
      <c r="C6" s="26"/>
      <c r="D6" s="26"/>
      <c r="E6" s="26"/>
      <c r="F6" s="26"/>
      <c r="G6" s="26"/>
      <c r="H6" s="26"/>
      <c r="I6" s="26"/>
      <c r="J6" s="26" t="s">
        <v>581</v>
      </c>
      <c r="K6" s="26" t="s">
        <v>582</v>
      </c>
      <c r="L6" s="26" t="s">
        <v>583</v>
      </c>
      <c r="M6" s="26"/>
      <c r="N6" s="26" t="s">
        <v>584</v>
      </c>
      <c r="O6" s="26">
        <v>49501</v>
      </c>
      <c r="P6" s="26" t="s">
        <v>545</v>
      </c>
      <c r="Q6" s="26">
        <v>6169564146</v>
      </c>
      <c r="R6" s="26">
        <v>6169653567</v>
      </c>
      <c r="S6" s="26" t="s">
        <v>570</v>
      </c>
      <c r="T6" s="26" t="s">
        <v>571</v>
      </c>
      <c r="U6" s="26" t="s">
        <v>572</v>
      </c>
      <c r="V6" s="26" t="s">
        <v>573</v>
      </c>
      <c r="W6" s="26" t="s">
        <v>574</v>
      </c>
      <c r="X6" s="26" t="s">
        <v>575</v>
      </c>
      <c r="Y6" s="26" t="s">
        <v>576</v>
      </c>
      <c r="Z6" s="26" t="s">
        <v>545</v>
      </c>
      <c r="AA6" s="26" t="s">
        <v>577</v>
      </c>
      <c r="AB6" s="26"/>
      <c r="AC6" s="26"/>
      <c r="AD6" s="26"/>
      <c r="AE6" s="26" t="s">
        <v>578</v>
      </c>
      <c r="AF6" s="26" t="s">
        <v>545</v>
      </c>
      <c r="AG6" s="26" t="s">
        <v>545</v>
      </c>
      <c r="AH6" s="26" t="s">
        <v>545</v>
      </c>
      <c r="AI6" s="26"/>
      <c r="AJ6" s="26" t="s">
        <v>545</v>
      </c>
      <c r="AK6" s="26" t="s">
        <v>545</v>
      </c>
      <c r="AL6" s="26" t="s">
        <v>545</v>
      </c>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t="s">
        <v>579</v>
      </c>
      <c r="CG6" s="26"/>
      <c r="CH6" s="26"/>
      <c r="CI6" s="26"/>
      <c r="CJ6" s="26"/>
      <c r="CK6" s="26"/>
      <c r="CL6" s="26"/>
      <c r="CM6" s="26"/>
      <c r="CN6" s="26">
        <v>822</v>
      </c>
      <c r="CO6" s="26">
        <v>380</v>
      </c>
      <c r="CP6" s="26"/>
      <c r="CQ6" s="26"/>
      <c r="CR6" s="26"/>
      <c r="CS6" s="26" t="s">
        <v>561</v>
      </c>
      <c r="CT6" s="26">
        <v>12</v>
      </c>
      <c r="CU6" s="26"/>
      <c r="CV6" s="26"/>
      <c r="CW6" s="26">
        <v>20796</v>
      </c>
      <c r="CX6" s="740">
        <v>69</v>
      </c>
      <c r="CY6" s="26"/>
      <c r="CZ6" s="26"/>
      <c r="DA6" s="26"/>
      <c r="DB6" s="26"/>
      <c r="DC6" s="26"/>
      <c r="DD6" s="26" t="s">
        <v>545</v>
      </c>
      <c r="DE6" s="26" t="s">
        <v>545</v>
      </c>
      <c r="DF6" s="26" t="s">
        <v>545</v>
      </c>
      <c r="DG6" s="26" t="s">
        <v>545</v>
      </c>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row>
    <row r="7" spans="1:155" s="2" customFormat="1" x14ac:dyDescent="0.2">
      <c r="A7" s="739">
        <v>11200</v>
      </c>
      <c r="B7" s="26" t="s">
        <v>586</v>
      </c>
      <c r="C7" s="26"/>
      <c r="D7" s="26"/>
      <c r="E7" s="26"/>
      <c r="F7" s="26"/>
      <c r="G7" s="26"/>
      <c r="H7" s="26"/>
      <c r="I7" s="26"/>
      <c r="J7" s="26" t="s">
        <v>587</v>
      </c>
      <c r="K7" s="26" t="s">
        <v>588</v>
      </c>
      <c r="L7" s="26" t="s">
        <v>589</v>
      </c>
      <c r="M7" s="26" t="s">
        <v>590</v>
      </c>
      <c r="N7" s="26" t="s">
        <v>550</v>
      </c>
      <c r="O7" s="26">
        <v>60181</v>
      </c>
      <c r="P7" s="26" t="s">
        <v>545</v>
      </c>
      <c r="Q7" s="26">
        <v>6304727710</v>
      </c>
      <c r="R7" s="26">
        <v>6304727822</v>
      </c>
      <c r="S7" s="26" t="s">
        <v>591</v>
      </c>
      <c r="T7" s="26" t="s">
        <v>592</v>
      </c>
      <c r="U7" s="26" t="s">
        <v>593</v>
      </c>
      <c r="V7" s="26" t="s">
        <v>594</v>
      </c>
      <c r="W7" s="26" t="s">
        <v>595</v>
      </c>
      <c r="X7" s="26" t="s">
        <v>596</v>
      </c>
      <c r="Y7" s="26" t="s">
        <v>597</v>
      </c>
      <c r="Z7" s="26" t="s">
        <v>598</v>
      </c>
      <c r="AA7" s="26" t="s">
        <v>599</v>
      </c>
      <c r="AB7" s="26">
        <v>6304727747</v>
      </c>
      <c r="AC7" s="26"/>
      <c r="AD7" s="26">
        <v>6304727837</v>
      </c>
      <c r="AE7" s="26" t="s">
        <v>600</v>
      </c>
      <c r="AF7" s="26" t="s">
        <v>601</v>
      </c>
      <c r="AG7" s="26" t="s">
        <v>588</v>
      </c>
      <c r="AH7" s="26" t="s">
        <v>589</v>
      </c>
      <c r="AI7" s="26" t="s">
        <v>602</v>
      </c>
      <c r="AJ7" s="26" t="s">
        <v>550</v>
      </c>
      <c r="AK7" s="26">
        <v>60181</v>
      </c>
      <c r="AL7" s="26" t="s">
        <v>545</v>
      </c>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t="s">
        <v>603</v>
      </c>
      <c r="CG7" s="26"/>
      <c r="CH7" s="26"/>
      <c r="CI7" s="26"/>
      <c r="CJ7" s="26"/>
      <c r="CK7" s="26"/>
      <c r="CL7" s="26"/>
      <c r="CM7" s="26"/>
      <c r="CN7" s="26">
        <v>1067</v>
      </c>
      <c r="CO7" s="26">
        <v>332</v>
      </c>
      <c r="CP7" s="26"/>
      <c r="CQ7" s="26"/>
      <c r="CR7" s="26"/>
      <c r="CS7" s="26" t="s">
        <v>561</v>
      </c>
      <c r="CT7" s="26">
        <v>12</v>
      </c>
      <c r="CU7" s="26"/>
      <c r="CV7" s="26"/>
      <c r="CW7" s="26">
        <v>80985</v>
      </c>
      <c r="CX7" s="740">
        <v>23</v>
      </c>
      <c r="CY7" s="26"/>
      <c r="CZ7" s="26"/>
      <c r="DA7" s="26"/>
      <c r="DB7" s="26"/>
      <c r="DC7" s="26"/>
      <c r="DD7" s="26" t="s">
        <v>604</v>
      </c>
      <c r="DE7" s="26" t="s">
        <v>605</v>
      </c>
      <c r="DF7" s="26" t="s">
        <v>606</v>
      </c>
      <c r="DG7" s="26" t="s">
        <v>607</v>
      </c>
      <c r="DH7" s="26">
        <v>6304727815</v>
      </c>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row>
    <row r="8" spans="1:155" s="2" customFormat="1" x14ac:dyDescent="0.2">
      <c r="A8" s="739">
        <v>11218</v>
      </c>
      <c r="B8" s="26" t="s">
        <v>608</v>
      </c>
      <c r="C8" s="26"/>
      <c r="D8" s="26"/>
      <c r="E8" s="26"/>
      <c r="F8" s="26"/>
      <c r="G8" s="26"/>
      <c r="H8" s="26"/>
      <c r="I8" s="26"/>
      <c r="J8" s="26" t="s">
        <v>609</v>
      </c>
      <c r="K8" s="26"/>
      <c r="L8" s="26" t="s">
        <v>610</v>
      </c>
      <c r="M8" s="26"/>
      <c r="N8" s="26" t="s">
        <v>611</v>
      </c>
      <c r="O8" s="26">
        <v>22314</v>
      </c>
      <c r="P8" s="26" t="s">
        <v>545</v>
      </c>
      <c r="Q8" s="26">
        <v>7032995794</v>
      </c>
      <c r="R8" s="26">
        <v>7035482610</v>
      </c>
      <c r="S8" s="26" t="s">
        <v>612</v>
      </c>
      <c r="T8" s="26" t="s">
        <v>613</v>
      </c>
      <c r="U8" s="26" t="s">
        <v>614</v>
      </c>
      <c r="V8" s="26" t="s">
        <v>615</v>
      </c>
      <c r="W8" s="26" t="s">
        <v>616</v>
      </c>
      <c r="X8" s="26" t="s">
        <v>617</v>
      </c>
      <c r="Y8" s="26" t="s">
        <v>618</v>
      </c>
      <c r="Z8" s="26" t="s">
        <v>619</v>
      </c>
      <c r="AA8" s="26" t="s">
        <v>608</v>
      </c>
      <c r="AB8" s="26">
        <v>7037065951</v>
      </c>
      <c r="AC8" s="26"/>
      <c r="AD8" s="26">
        <v>7035482610</v>
      </c>
      <c r="AE8" s="26" t="s">
        <v>620</v>
      </c>
      <c r="AF8" s="26" t="s">
        <v>609</v>
      </c>
      <c r="AG8" s="26" t="s">
        <v>545</v>
      </c>
      <c r="AH8" s="26" t="s">
        <v>610</v>
      </c>
      <c r="AI8" s="26"/>
      <c r="AJ8" s="26" t="s">
        <v>611</v>
      </c>
      <c r="AK8" s="26">
        <v>22314</v>
      </c>
      <c r="AL8" s="26" t="s">
        <v>545</v>
      </c>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t="s">
        <v>621</v>
      </c>
      <c r="CG8" s="26"/>
      <c r="CH8" s="26"/>
      <c r="CI8" s="26"/>
      <c r="CJ8" s="26"/>
      <c r="CK8" s="26"/>
      <c r="CL8" s="26"/>
      <c r="CM8" s="26"/>
      <c r="CN8" s="26">
        <v>1071</v>
      </c>
      <c r="CO8" s="26">
        <v>1656</v>
      </c>
      <c r="CP8" s="26"/>
      <c r="CQ8" s="26"/>
      <c r="CR8" s="26"/>
      <c r="CS8" s="26" t="s">
        <v>561</v>
      </c>
      <c r="CT8" s="26">
        <v>12</v>
      </c>
      <c r="CU8" s="26"/>
      <c r="CV8" s="26"/>
      <c r="CW8" s="26">
        <v>77879</v>
      </c>
      <c r="CX8" s="26"/>
      <c r="CY8" s="26"/>
      <c r="CZ8" s="26"/>
      <c r="DA8" s="26"/>
      <c r="DB8" s="26"/>
      <c r="DC8" s="26"/>
      <c r="DD8" s="26" t="s">
        <v>622</v>
      </c>
      <c r="DE8" s="26" t="s">
        <v>613</v>
      </c>
      <c r="DF8" s="26" t="s">
        <v>623</v>
      </c>
      <c r="DG8" s="26" t="s">
        <v>615</v>
      </c>
      <c r="DH8" s="26">
        <v>7032995794</v>
      </c>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row>
    <row r="9" spans="1:155" s="2" customFormat="1" x14ac:dyDescent="0.2">
      <c r="A9" s="739">
        <v>11219</v>
      </c>
      <c r="B9" s="26" t="s">
        <v>624</v>
      </c>
      <c r="C9" s="26"/>
      <c r="D9" s="26"/>
      <c r="E9" s="26"/>
      <c r="F9" s="26"/>
      <c r="G9" s="26"/>
      <c r="H9" s="26"/>
      <c r="I9" s="26"/>
      <c r="J9" s="26" t="s">
        <v>625</v>
      </c>
      <c r="K9" s="26"/>
      <c r="L9" s="26" t="s">
        <v>626</v>
      </c>
      <c r="M9" s="26"/>
      <c r="N9" s="26" t="s">
        <v>584</v>
      </c>
      <c r="O9" s="26">
        <v>48152</v>
      </c>
      <c r="P9" s="26">
        <v>3985</v>
      </c>
      <c r="Q9" s="26">
        <v>7348056291</v>
      </c>
      <c r="R9" s="26">
        <v>7348056284</v>
      </c>
      <c r="S9" s="26" t="s">
        <v>627</v>
      </c>
      <c r="T9" s="26" t="s">
        <v>628</v>
      </c>
      <c r="U9" s="26" t="s">
        <v>629</v>
      </c>
      <c r="V9" s="26" t="s">
        <v>630</v>
      </c>
      <c r="W9" s="26" t="s">
        <v>631</v>
      </c>
      <c r="X9" s="26" t="s">
        <v>632</v>
      </c>
      <c r="Y9" s="26" t="s">
        <v>633</v>
      </c>
      <c r="Z9" s="26" t="s">
        <v>634</v>
      </c>
      <c r="AA9" s="26" t="s">
        <v>624</v>
      </c>
      <c r="AB9" s="26">
        <v>7348056291</v>
      </c>
      <c r="AC9" s="26"/>
      <c r="AD9" s="26">
        <v>7348056284</v>
      </c>
      <c r="AE9" s="26" t="s">
        <v>635</v>
      </c>
      <c r="AF9" s="26" t="s">
        <v>625</v>
      </c>
      <c r="AG9" s="26" t="s">
        <v>545</v>
      </c>
      <c r="AH9" s="26" t="s">
        <v>626</v>
      </c>
      <c r="AI9" s="26"/>
      <c r="AJ9" s="26" t="s">
        <v>584</v>
      </c>
      <c r="AK9" s="26">
        <v>48152</v>
      </c>
      <c r="AL9" s="26">
        <v>3985</v>
      </c>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t="s">
        <v>636</v>
      </c>
      <c r="CG9" s="26"/>
      <c r="CH9" s="26"/>
      <c r="CI9" s="26"/>
      <c r="CJ9" s="26"/>
      <c r="CK9" s="26"/>
      <c r="CL9" s="26"/>
      <c r="CM9" s="26"/>
      <c r="CN9" s="26">
        <v>1072</v>
      </c>
      <c r="CO9" s="26">
        <v>1662</v>
      </c>
      <c r="CP9" s="26"/>
      <c r="CQ9" s="26"/>
      <c r="CR9" s="26"/>
      <c r="CS9" s="26" t="s">
        <v>561</v>
      </c>
      <c r="CT9" s="26">
        <v>12</v>
      </c>
      <c r="CU9" s="26"/>
      <c r="CV9" s="26"/>
      <c r="CW9" s="26">
        <v>71854</v>
      </c>
      <c r="CX9" s="740">
        <v>4853</v>
      </c>
      <c r="CY9" s="26"/>
      <c r="CZ9" s="26"/>
      <c r="DA9" s="26"/>
      <c r="DB9" s="26"/>
      <c r="DC9" s="26"/>
      <c r="DD9" s="26" t="s">
        <v>637</v>
      </c>
      <c r="DE9" s="26" t="s">
        <v>638</v>
      </c>
      <c r="DF9" s="26" t="s">
        <v>639</v>
      </c>
      <c r="DG9" s="26" t="s">
        <v>640</v>
      </c>
      <c r="DH9" s="26">
        <v>7345912352</v>
      </c>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row>
    <row r="10" spans="1:155" s="2" customFormat="1" x14ac:dyDescent="0.2">
      <c r="A10" s="739">
        <v>10164</v>
      </c>
      <c r="B10" s="26" t="s">
        <v>641</v>
      </c>
      <c r="C10" s="26"/>
      <c r="D10" s="26"/>
      <c r="E10" s="26"/>
      <c r="F10" s="26"/>
      <c r="G10" s="26"/>
      <c r="H10" s="26"/>
      <c r="I10" s="26"/>
      <c r="J10" s="26" t="s">
        <v>642</v>
      </c>
      <c r="K10" s="26"/>
      <c r="L10" s="26" t="s">
        <v>643</v>
      </c>
      <c r="M10" s="26"/>
      <c r="N10" s="26" t="s">
        <v>644</v>
      </c>
      <c r="O10" s="26">
        <v>68103</v>
      </c>
      <c r="P10" s="26"/>
      <c r="Q10" s="26">
        <v>9782613074</v>
      </c>
      <c r="R10" s="26"/>
      <c r="S10" s="26" t="s">
        <v>645</v>
      </c>
      <c r="T10" s="26" t="s">
        <v>646</v>
      </c>
      <c r="U10" s="26" t="s">
        <v>647</v>
      </c>
      <c r="V10" s="26" t="s">
        <v>545</v>
      </c>
      <c r="W10" s="26"/>
      <c r="X10" s="26" t="s">
        <v>648</v>
      </c>
      <c r="Y10" s="26" t="s">
        <v>649</v>
      </c>
      <c r="Z10" s="26" t="s">
        <v>545</v>
      </c>
      <c r="AA10" s="26" t="s">
        <v>641</v>
      </c>
      <c r="AB10" s="26">
        <v>9782613070</v>
      </c>
      <c r="AC10" s="26"/>
      <c r="AD10" s="26"/>
      <c r="AE10" s="26" t="s">
        <v>545</v>
      </c>
      <c r="AF10" s="26" t="s">
        <v>642</v>
      </c>
      <c r="AG10" s="26"/>
      <c r="AH10" s="26" t="s">
        <v>643</v>
      </c>
      <c r="AI10" s="26"/>
      <c r="AJ10" s="26" t="s">
        <v>644</v>
      </c>
      <c r="AK10" s="26">
        <v>68103</v>
      </c>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v>933</v>
      </c>
      <c r="CO10" s="26">
        <v>629</v>
      </c>
      <c r="CP10" s="26"/>
      <c r="CQ10" s="26"/>
      <c r="CR10" s="26"/>
      <c r="CS10" s="26" t="s">
        <v>561</v>
      </c>
      <c r="CT10" s="26">
        <v>12</v>
      </c>
      <c r="CU10" s="26"/>
      <c r="CV10" s="26"/>
      <c r="CW10" s="26">
        <v>71471</v>
      </c>
      <c r="CX10" s="740">
        <v>4824</v>
      </c>
      <c r="CY10" s="26"/>
      <c r="CZ10" s="26"/>
      <c r="DA10" s="26"/>
      <c r="DB10" s="26"/>
      <c r="DC10" s="26"/>
      <c r="DD10" s="26" t="s">
        <v>545</v>
      </c>
      <c r="DE10" s="26" t="s">
        <v>545</v>
      </c>
      <c r="DF10" s="26" t="s">
        <v>545</v>
      </c>
      <c r="DG10" s="26" t="s">
        <v>545</v>
      </c>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row>
    <row r="11" spans="1:155" s="2" customFormat="1" x14ac:dyDescent="0.2">
      <c r="A11" s="739">
        <v>11221</v>
      </c>
      <c r="B11" s="26" t="s">
        <v>650</v>
      </c>
      <c r="C11" s="26"/>
      <c r="D11" s="26"/>
      <c r="E11" s="26"/>
      <c r="F11" s="26"/>
      <c r="G11" s="26"/>
      <c r="H11" s="26"/>
      <c r="I11" s="26"/>
      <c r="J11" s="26" t="s">
        <v>651</v>
      </c>
      <c r="K11" s="26"/>
      <c r="L11" s="26" t="s">
        <v>652</v>
      </c>
      <c r="M11" s="26" t="s">
        <v>653</v>
      </c>
      <c r="N11" s="26" t="s">
        <v>654</v>
      </c>
      <c r="O11" s="26">
        <v>50306</v>
      </c>
      <c r="P11" s="26">
        <v>9190</v>
      </c>
      <c r="Q11" s="26">
        <v>5154733000</v>
      </c>
      <c r="R11" s="26">
        <v>5154733015</v>
      </c>
      <c r="S11" s="26" t="s">
        <v>655</v>
      </c>
      <c r="T11" s="26" t="s">
        <v>656</v>
      </c>
      <c r="U11" s="26" t="s">
        <v>657</v>
      </c>
      <c r="V11" s="26"/>
      <c r="W11" s="26" t="s">
        <v>658</v>
      </c>
      <c r="X11" s="26" t="s">
        <v>659</v>
      </c>
      <c r="Y11" s="26" t="s">
        <v>660</v>
      </c>
      <c r="Z11" s="26" t="s">
        <v>661</v>
      </c>
      <c r="AA11" s="26" t="s">
        <v>650</v>
      </c>
      <c r="AB11" s="26">
        <v>5154733422</v>
      </c>
      <c r="AC11" s="26"/>
      <c r="AD11" s="26">
        <v>8442311049</v>
      </c>
      <c r="AE11" s="26" t="s">
        <v>662</v>
      </c>
      <c r="AF11" s="26" t="s">
        <v>651</v>
      </c>
      <c r="AG11" s="26" t="s">
        <v>545</v>
      </c>
      <c r="AH11" s="26" t="s">
        <v>652</v>
      </c>
      <c r="AI11" s="26" t="s">
        <v>653</v>
      </c>
      <c r="AJ11" s="26" t="s">
        <v>654</v>
      </c>
      <c r="AK11" s="26">
        <v>50306</v>
      </c>
      <c r="AL11" s="26">
        <v>9190</v>
      </c>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v>1074</v>
      </c>
      <c r="CO11" s="26">
        <v>1710</v>
      </c>
      <c r="CP11" s="26"/>
      <c r="CQ11" s="26"/>
      <c r="CR11" s="26"/>
      <c r="CS11" s="26" t="s">
        <v>561</v>
      </c>
      <c r="CT11" s="26">
        <v>12</v>
      </c>
      <c r="CU11" s="26"/>
      <c r="CV11" s="26"/>
      <c r="CW11" s="26">
        <v>31325</v>
      </c>
      <c r="CX11" s="740">
        <v>98</v>
      </c>
      <c r="CY11" s="26"/>
      <c r="CZ11" s="26"/>
      <c r="DA11" s="26"/>
      <c r="DB11" s="26"/>
      <c r="DC11" s="26"/>
      <c r="DD11" s="26" t="s">
        <v>663</v>
      </c>
      <c r="DE11" s="26" t="s">
        <v>664</v>
      </c>
      <c r="DF11" s="26" t="s">
        <v>665</v>
      </c>
      <c r="DG11" s="26" t="s">
        <v>666</v>
      </c>
      <c r="DH11" s="26">
        <v>5154733417</v>
      </c>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row>
    <row r="12" spans="1:155" s="2" customFormat="1" x14ac:dyDescent="0.2">
      <c r="A12" s="739">
        <v>10191</v>
      </c>
      <c r="B12" s="26" t="s">
        <v>667</v>
      </c>
      <c r="C12" s="26"/>
      <c r="D12" s="26"/>
      <c r="E12" s="26"/>
      <c r="F12" s="26"/>
      <c r="G12" s="26"/>
      <c r="H12" s="26"/>
      <c r="I12" s="26"/>
      <c r="J12" s="26" t="s">
        <v>668</v>
      </c>
      <c r="K12" s="26"/>
      <c r="L12" s="26" t="s">
        <v>669</v>
      </c>
      <c r="M12" s="26"/>
      <c r="N12" s="26" t="s">
        <v>670</v>
      </c>
      <c r="O12" s="26">
        <v>84119</v>
      </c>
      <c r="P12" s="26" t="s">
        <v>545</v>
      </c>
      <c r="Q12" s="26">
        <v>8019616000</v>
      </c>
      <c r="R12" s="26"/>
      <c r="S12" s="26" t="s">
        <v>671</v>
      </c>
      <c r="T12" s="26" t="s">
        <v>672</v>
      </c>
      <c r="U12" s="26" t="s">
        <v>647</v>
      </c>
      <c r="V12" s="26" t="s">
        <v>673</v>
      </c>
      <c r="W12" s="26" t="s">
        <v>545</v>
      </c>
      <c r="X12" s="26" t="s">
        <v>674</v>
      </c>
      <c r="Y12" s="26" t="s">
        <v>675</v>
      </c>
      <c r="Z12" s="26" t="s">
        <v>676</v>
      </c>
      <c r="AA12" s="26" t="s">
        <v>677</v>
      </c>
      <c r="AB12" s="26">
        <v>4017709856</v>
      </c>
      <c r="AC12" s="26"/>
      <c r="AD12" s="26">
        <v>4017330749</v>
      </c>
      <c r="AE12" s="26" t="s">
        <v>678</v>
      </c>
      <c r="AF12" s="26" t="s">
        <v>679</v>
      </c>
      <c r="AG12" s="26" t="s">
        <v>545</v>
      </c>
      <c r="AH12" s="26" t="s">
        <v>680</v>
      </c>
      <c r="AI12" s="26"/>
      <c r="AJ12" s="26" t="s">
        <v>681</v>
      </c>
      <c r="AK12" s="548">
        <v>2895</v>
      </c>
      <c r="AL12" s="26" t="s">
        <v>545</v>
      </c>
      <c r="AM12" s="26" t="s">
        <v>682</v>
      </c>
      <c r="AN12" s="26" t="s">
        <v>683</v>
      </c>
      <c r="AO12" s="26" t="s">
        <v>684</v>
      </c>
      <c r="AP12" s="26" t="s">
        <v>677</v>
      </c>
      <c r="AQ12" s="26">
        <v>8602732259</v>
      </c>
      <c r="AR12" s="26"/>
      <c r="AS12" s="26"/>
      <c r="AT12" s="26" t="s">
        <v>685</v>
      </c>
      <c r="AU12" s="26" t="s">
        <v>686</v>
      </c>
      <c r="AV12" s="26" t="s">
        <v>687</v>
      </c>
      <c r="AW12" s="26" t="s">
        <v>688</v>
      </c>
      <c r="AX12" s="26"/>
      <c r="AY12" s="26" t="s">
        <v>689</v>
      </c>
      <c r="AZ12" s="548" t="s">
        <v>690</v>
      </c>
      <c r="BA12" s="26" t="s">
        <v>545</v>
      </c>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t="s">
        <v>691</v>
      </c>
      <c r="CG12" s="26"/>
      <c r="CH12" s="26"/>
      <c r="CI12" s="26"/>
      <c r="CJ12" s="26"/>
      <c r="CK12" s="26"/>
      <c r="CL12" s="26"/>
      <c r="CM12" s="26"/>
      <c r="CN12" s="26">
        <v>957</v>
      </c>
      <c r="CO12" s="26">
        <v>621</v>
      </c>
      <c r="CP12" s="26">
        <v>3030</v>
      </c>
      <c r="CQ12" s="26"/>
      <c r="CR12" s="26"/>
      <c r="CS12" s="26" t="s">
        <v>561</v>
      </c>
      <c r="CT12" s="26">
        <v>12</v>
      </c>
      <c r="CU12" s="26"/>
      <c r="CV12" s="26"/>
      <c r="CW12" s="26">
        <v>63444</v>
      </c>
      <c r="CX12" s="740">
        <v>1</v>
      </c>
      <c r="CY12" s="26"/>
      <c r="CZ12" s="26"/>
      <c r="DA12" s="26"/>
      <c r="DB12" s="26"/>
      <c r="DC12" s="26"/>
      <c r="DD12" s="26" t="s">
        <v>693</v>
      </c>
      <c r="DE12" s="26" t="s">
        <v>694</v>
      </c>
      <c r="DF12" s="26" t="s">
        <v>695</v>
      </c>
      <c r="DG12" s="26" t="s">
        <v>696</v>
      </c>
      <c r="DH12" s="26">
        <v>4017709669</v>
      </c>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row>
    <row r="13" spans="1:155" s="2" customFormat="1" x14ac:dyDescent="0.2">
      <c r="A13" s="739">
        <v>11223</v>
      </c>
      <c r="B13" s="26" t="s">
        <v>697</v>
      </c>
      <c r="C13" s="26" t="s">
        <v>545</v>
      </c>
      <c r="D13" s="26"/>
      <c r="E13" s="26" t="s">
        <v>545</v>
      </c>
      <c r="F13" s="26"/>
      <c r="G13" s="26" t="s">
        <v>545</v>
      </c>
      <c r="H13" s="26" t="s">
        <v>545</v>
      </c>
      <c r="I13" s="26" t="s">
        <v>545</v>
      </c>
      <c r="J13" s="26" t="s">
        <v>698</v>
      </c>
      <c r="K13" s="26"/>
      <c r="L13" s="26" t="s">
        <v>699</v>
      </c>
      <c r="M13" s="26" t="s">
        <v>700</v>
      </c>
      <c r="N13" s="26" t="s">
        <v>701</v>
      </c>
      <c r="O13" s="26">
        <v>27609</v>
      </c>
      <c r="P13" s="26" t="s">
        <v>545</v>
      </c>
      <c r="Q13" s="26">
        <v>9198331600</v>
      </c>
      <c r="R13" s="26">
        <v>9198318160</v>
      </c>
      <c r="S13" s="26" t="s">
        <v>702</v>
      </c>
      <c r="T13" s="26" t="s">
        <v>703</v>
      </c>
      <c r="U13" s="26" t="s">
        <v>704</v>
      </c>
      <c r="V13" s="26" t="s">
        <v>705</v>
      </c>
      <c r="W13" s="26" t="s">
        <v>706</v>
      </c>
      <c r="X13" s="26" t="s">
        <v>551</v>
      </c>
      <c r="Y13" s="26" t="s">
        <v>707</v>
      </c>
      <c r="Z13" s="26" t="s">
        <v>708</v>
      </c>
      <c r="AA13" s="26" t="s">
        <v>697</v>
      </c>
      <c r="AB13" s="26">
        <v>9198331600</v>
      </c>
      <c r="AC13" s="26"/>
      <c r="AD13" s="26">
        <v>9198318160</v>
      </c>
      <c r="AE13" s="26" t="s">
        <v>705</v>
      </c>
      <c r="AF13" s="26" t="s">
        <v>698</v>
      </c>
      <c r="AG13" s="26" t="s">
        <v>545</v>
      </c>
      <c r="AH13" s="26" t="s">
        <v>699</v>
      </c>
      <c r="AI13" s="26" t="s">
        <v>700</v>
      </c>
      <c r="AJ13" s="26" t="s">
        <v>701</v>
      </c>
      <c r="AK13" s="26">
        <v>27609</v>
      </c>
      <c r="AL13" s="26" t="s">
        <v>545</v>
      </c>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t="s">
        <v>545</v>
      </c>
      <c r="CG13" s="26"/>
      <c r="CH13" s="26"/>
      <c r="CI13" s="26"/>
      <c r="CJ13" s="26"/>
      <c r="CK13" s="26"/>
      <c r="CL13" s="26"/>
      <c r="CM13" s="26"/>
      <c r="CN13" s="26">
        <v>1076</v>
      </c>
      <c r="CO13" s="26">
        <v>1700</v>
      </c>
      <c r="CP13" s="26"/>
      <c r="CQ13" s="26"/>
      <c r="CR13" s="26"/>
      <c r="CS13" s="26" t="s">
        <v>561</v>
      </c>
      <c r="CT13" s="26">
        <v>12</v>
      </c>
      <c r="CU13" s="26"/>
      <c r="CV13" s="26"/>
      <c r="CW13" s="26">
        <v>20010</v>
      </c>
      <c r="CX13" s="26" t="s">
        <v>545</v>
      </c>
      <c r="CY13" s="26"/>
      <c r="CZ13" s="26"/>
      <c r="DA13" s="26"/>
      <c r="DB13" s="26"/>
      <c r="DC13" s="26" t="s">
        <v>545</v>
      </c>
      <c r="DD13" s="26" t="s">
        <v>702</v>
      </c>
      <c r="DE13" s="26" t="s">
        <v>703</v>
      </c>
      <c r="DF13" s="26" t="s">
        <v>709</v>
      </c>
      <c r="DG13" s="26" t="s">
        <v>705</v>
      </c>
      <c r="DH13" s="26">
        <v>9198331600</v>
      </c>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row>
    <row r="14" spans="1:155" s="2" customFormat="1" x14ac:dyDescent="0.2">
      <c r="A14" s="739">
        <v>11756</v>
      </c>
      <c r="B14" s="26" t="s">
        <v>710</v>
      </c>
      <c r="C14" s="26"/>
      <c r="D14" s="26"/>
      <c r="E14" s="26"/>
      <c r="F14" s="26"/>
      <c r="G14" s="26"/>
      <c r="H14" s="26"/>
      <c r="I14" s="26"/>
      <c r="J14" s="26" t="s">
        <v>711</v>
      </c>
      <c r="K14" s="26" t="s">
        <v>712</v>
      </c>
      <c r="L14" s="26" t="s">
        <v>652</v>
      </c>
      <c r="M14" s="26" t="s">
        <v>653</v>
      </c>
      <c r="N14" s="26" t="s">
        <v>654</v>
      </c>
      <c r="O14" s="26">
        <v>50309</v>
      </c>
      <c r="P14" s="26" t="s">
        <v>545</v>
      </c>
      <c r="Q14" s="26">
        <v>5153933690</v>
      </c>
      <c r="R14" s="26"/>
      <c r="S14" s="26" t="s">
        <v>713</v>
      </c>
      <c r="T14" s="26" t="s">
        <v>714</v>
      </c>
      <c r="U14" s="26" t="s">
        <v>647</v>
      </c>
      <c r="V14" s="26" t="s">
        <v>715</v>
      </c>
      <c r="W14" s="26" t="s">
        <v>716</v>
      </c>
      <c r="X14" s="26" t="s">
        <v>717</v>
      </c>
      <c r="Y14" s="26" t="s">
        <v>718</v>
      </c>
      <c r="Z14" s="26" t="s">
        <v>719</v>
      </c>
      <c r="AA14" s="26" t="s">
        <v>720</v>
      </c>
      <c r="AB14" s="26">
        <v>5153933892</v>
      </c>
      <c r="AC14" s="26"/>
      <c r="AD14" s="26"/>
      <c r="AE14" s="26" t="s">
        <v>721</v>
      </c>
      <c r="AF14" s="26" t="s">
        <v>711</v>
      </c>
      <c r="AG14" s="26" t="s">
        <v>712</v>
      </c>
      <c r="AH14" s="26" t="s">
        <v>652</v>
      </c>
      <c r="AI14" s="26" t="s">
        <v>653</v>
      </c>
      <c r="AJ14" s="26" t="s">
        <v>654</v>
      </c>
      <c r="AK14" s="26">
        <v>50309</v>
      </c>
      <c r="AL14" s="26" t="s">
        <v>545</v>
      </c>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t="s">
        <v>722</v>
      </c>
      <c r="CG14" s="26"/>
      <c r="CH14" s="26"/>
      <c r="CI14" s="26"/>
      <c r="CJ14" s="26"/>
      <c r="CK14" s="26"/>
      <c r="CL14" s="26"/>
      <c r="CM14" s="26"/>
      <c r="CN14" s="26">
        <v>3141</v>
      </c>
      <c r="CO14" s="26">
        <v>729</v>
      </c>
      <c r="CP14" s="26"/>
      <c r="CQ14" s="26"/>
      <c r="CR14" s="26"/>
      <c r="CS14" s="26" t="s">
        <v>561</v>
      </c>
      <c r="CT14" s="26">
        <v>12</v>
      </c>
      <c r="CU14" s="26"/>
      <c r="CV14" s="26"/>
      <c r="CW14" s="26">
        <v>62200</v>
      </c>
      <c r="CX14" s="740">
        <v>3891</v>
      </c>
      <c r="CY14" s="26"/>
      <c r="CZ14" s="26"/>
      <c r="DA14" s="26"/>
      <c r="DB14" s="26"/>
      <c r="DC14" s="26"/>
      <c r="DD14" s="26" t="s">
        <v>723</v>
      </c>
      <c r="DE14" s="26" t="s">
        <v>724</v>
      </c>
      <c r="DF14" s="26" t="s">
        <v>725</v>
      </c>
      <c r="DG14" s="26" t="s">
        <v>726</v>
      </c>
      <c r="DH14" s="26">
        <v>5153933690</v>
      </c>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row>
    <row r="15" spans="1:155" s="2" customFormat="1" x14ac:dyDescent="0.2">
      <c r="A15" s="739">
        <v>10618</v>
      </c>
      <c r="B15" s="26" t="s">
        <v>727</v>
      </c>
      <c r="C15" s="26"/>
      <c r="D15" s="26"/>
      <c r="E15" s="26"/>
      <c r="F15" s="26"/>
      <c r="G15" s="26"/>
      <c r="H15" s="26"/>
      <c r="I15" s="26"/>
      <c r="J15" s="26" t="s">
        <v>728</v>
      </c>
      <c r="K15" s="26" t="s">
        <v>729</v>
      </c>
      <c r="L15" s="26" t="s">
        <v>730</v>
      </c>
      <c r="M15" s="26"/>
      <c r="N15" s="26" t="s">
        <v>731</v>
      </c>
      <c r="O15" s="26">
        <v>19106</v>
      </c>
      <c r="P15" s="26" t="s">
        <v>545</v>
      </c>
      <c r="Q15" s="26"/>
      <c r="R15" s="26"/>
      <c r="S15" s="26" t="s">
        <v>732</v>
      </c>
      <c r="T15" s="26" t="s">
        <v>733</v>
      </c>
      <c r="U15" s="26" t="s">
        <v>734</v>
      </c>
      <c r="V15" s="26" t="s">
        <v>735</v>
      </c>
      <c r="W15" s="26"/>
      <c r="X15" s="26" t="s">
        <v>736</v>
      </c>
      <c r="Y15" s="26" t="s">
        <v>737</v>
      </c>
      <c r="Z15" s="26" t="s">
        <v>738</v>
      </c>
      <c r="AA15" s="26" t="s">
        <v>739</v>
      </c>
      <c r="AB15" s="26">
        <v>3024766396</v>
      </c>
      <c r="AC15" s="26"/>
      <c r="AD15" s="26">
        <v>3024767263</v>
      </c>
      <c r="AE15" s="26" t="s">
        <v>740</v>
      </c>
      <c r="AF15" s="26" t="s">
        <v>741</v>
      </c>
      <c r="AG15" s="26" t="s">
        <v>742</v>
      </c>
      <c r="AH15" s="26" t="s">
        <v>568</v>
      </c>
      <c r="AI15" s="26"/>
      <c r="AJ15" s="26" t="s">
        <v>569</v>
      </c>
      <c r="AK15" s="26">
        <v>19803</v>
      </c>
      <c r="AL15" s="26" t="s">
        <v>545</v>
      </c>
      <c r="AM15" s="26" t="s">
        <v>743</v>
      </c>
      <c r="AN15" s="26" t="s">
        <v>744</v>
      </c>
      <c r="AO15" s="26" t="s">
        <v>745</v>
      </c>
      <c r="AP15" s="26" t="s">
        <v>746</v>
      </c>
      <c r="AQ15" s="26">
        <v>3024766682</v>
      </c>
      <c r="AR15" s="26"/>
      <c r="AS15" s="26">
        <v>3024767263</v>
      </c>
      <c r="AT15" s="26" t="s">
        <v>747</v>
      </c>
      <c r="AU15" s="26" t="s">
        <v>741</v>
      </c>
      <c r="AV15" s="26" t="s">
        <v>742</v>
      </c>
      <c r="AW15" s="26" t="s">
        <v>568</v>
      </c>
      <c r="AX15" s="26"/>
      <c r="AY15" s="26" t="s">
        <v>569</v>
      </c>
      <c r="AZ15" s="26" t="s">
        <v>748</v>
      </c>
      <c r="BA15" s="26" t="s">
        <v>545</v>
      </c>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v>1048</v>
      </c>
      <c r="CO15" s="26">
        <v>712</v>
      </c>
      <c r="CP15" s="26">
        <v>574</v>
      </c>
      <c r="CQ15" s="26"/>
      <c r="CR15" s="26"/>
      <c r="CS15" s="26" t="s">
        <v>561</v>
      </c>
      <c r="CT15" s="26">
        <v>12</v>
      </c>
      <c r="CU15" s="26"/>
      <c r="CV15" s="26"/>
      <c r="CW15" s="26">
        <v>22667</v>
      </c>
      <c r="CX15" s="740">
        <v>626</v>
      </c>
      <c r="CY15" s="26"/>
      <c r="CZ15" s="26"/>
      <c r="DA15" s="26"/>
      <c r="DB15" s="26"/>
      <c r="DC15" s="26"/>
      <c r="DD15" s="26" t="s">
        <v>545</v>
      </c>
      <c r="DE15" s="26" t="s">
        <v>545</v>
      </c>
      <c r="DF15" s="26" t="s">
        <v>545</v>
      </c>
      <c r="DG15" s="26" t="s">
        <v>545</v>
      </c>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row>
    <row r="16" spans="1:155" s="2" customFormat="1" x14ac:dyDescent="0.2">
      <c r="A16" s="739">
        <v>11224</v>
      </c>
      <c r="B16" s="26" t="s">
        <v>749</v>
      </c>
      <c r="C16" s="26"/>
      <c r="D16" s="26"/>
      <c r="E16" s="26"/>
      <c r="F16" s="26"/>
      <c r="G16" s="26"/>
      <c r="H16" s="26"/>
      <c r="I16" s="26"/>
      <c r="J16" s="26" t="s">
        <v>728</v>
      </c>
      <c r="K16" s="26" t="s">
        <v>729</v>
      </c>
      <c r="L16" s="26" t="s">
        <v>730</v>
      </c>
      <c r="M16" s="26"/>
      <c r="N16" s="26" t="s">
        <v>731</v>
      </c>
      <c r="O16" s="26">
        <v>19106</v>
      </c>
      <c r="P16" s="26" t="s">
        <v>545</v>
      </c>
      <c r="Q16" s="26">
        <v>2156405259</v>
      </c>
      <c r="R16" s="26"/>
      <c r="S16" s="26" t="s">
        <v>750</v>
      </c>
      <c r="T16" s="26" t="s">
        <v>733</v>
      </c>
      <c r="U16" s="26" t="s">
        <v>734</v>
      </c>
      <c r="V16" s="26" t="s">
        <v>735</v>
      </c>
      <c r="W16" s="26"/>
      <c r="X16" s="26" t="s">
        <v>736</v>
      </c>
      <c r="Y16" s="26" t="s">
        <v>737</v>
      </c>
      <c r="Z16" s="26" t="s">
        <v>738</v>
      </c>
      <c r="AA16" s="26" t="s">
        <v>739</v>
      </c>
      <c r="AB16" s="26">
        <v>3024766396</v>
      </c>
      <c r="AC16" s="26"/>
      <c r="AD16" s="26">
        <v>3024767263</v>
      </c>
      <c r="AE16" s="26" t="s">
        <v>740</v>
      </c>
      <c r="AF16" s="26" t="s">
        <v>741</v>
      </c>
      <c r="AG16" s="26" t="s">
        <v>742</v>
      </c>
      <c r="AH16" s="26" t="s">
        <v>568</v>
      </c>
      <c r="AI16" s="26"/>
      <c r="AJ16" s="26" t="s">
        <v>569</v>
      </c>
      <c r="AK16" s="26">
        <v>19803</v>
      </c>
      <c r="AL16" s="26" t="s">
        <v>545</v>
      </c>
      <c r="AM16" s="26" t="s">
        <v>743</v>
      </c>
      <c r="AN16" s="26" t="s">
        <v>744</v>
      </c>
      <c r="AO16" s="26" t="s">
        <v>745</v>
      </c>
      <c r="AP16" s="26" t="s">
        <v>746</v>
      </c>
      <c r="AQ16" s="26">
        <v>3024766682</v>
      </c>
      <c r="AR16" s="26"/>
      <c r="AS16" s="26">
        <v>3024767263</v>
      </c>
      <c r="AT16" s="26" t="s">
        <v>747</v>
      </c>
      <c r="AU16" s="26" t="s">
        <v>741</v>
      </c>
      <c r="AV16" s="26" t="s">
        <v>742</v>
      </c>
      <c r="AW16" s="26" t="s">
        <v>568</v>
      </c>
      <c r="AX16" s="26"/>
      <c r="AY16" s="26" t="s">
        <v>569</v>
      </c>
      <c r="AZ16" s="26" t="s">
        <v>748</v>
      </c>
      <c r="BA16" s="26" t="s">
        <v>545</v>
      </c>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v>1077</v>
      </c>
      <c r="CO16" s="26">
        <v>712</v>
      </c>
      <c r="CP16" s="26">
        <v>574</v>
      </c>
      <c r="CQ16" s="26"/>
      <c r="CR16" s="26"/>
      <c r="CS16" s="26" t="s">
        <v>561</v>
      </c>
      <c r="CT16" s="26">
        <v>12</v>
      </c>
      <c r="CU16" s="26"/>
      <c r="CV16" s="26"/>
      <c r="CW16" s="26">
        <v>20702</v>
      </c>
      <c r="CX16" s="26"/>
      <c r="CY16" s="26"/>
      <c r="CZ16" s="26"/>
      <c r="DA16" s="26"/>
      <c r="DB16" s="26"/>
      <c r="DC16" s="26"/>
      <c r="DD16" s="26" t="s">
        <v>545</v>
      </c>
      <c r="DE16" s="26" t="s">
        <v>545</v>
      </c>
      <c r="DF16" s="26" t="s">
        <v>545</v>
      </c>
      <c r="DG16" s="26" t="s">
        <v>545</v>
      </c>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row>
    <row r="17" spans="1:155" s="2" customFormat="1" x14ac:dyDescent="0.2">
      <c r="A17" s="739">
        <v>10116</v>
      </c>
      <c r="B17" s="26" t="s">
        <v>751</v>
      </c>
      <c r="C17" s="26"/>
      <c r="D17" s="26"/>
      <c r="E17" s="26"/>
      <c r="F17" s="26"/>
      <c r="G17" s="26"/>
      <c r="H17" s="26"/>
      <c r="I17" s="26"/>
      <c r="J17" s="26" t="s">
        <v>752</v>
      </c>
      <c r="K17" s="26"/>
      <c r="L17" s="26" t="s">
        <v>753</v>
      </c>
      <c r="M17" s="26"/>
      <c r="N17" s="26" t="s">
        <v>754</v>
      </c>
      <c r="O17" s="26">
        <v>10036</v>
      </c>
      <c r="P17" s="26" t="s">
        <v>545</v>
      </c>
      <c r="Q17" s="26">
        <v>2014796495</v>
      </c>
      <c r="R17" s="26"/>
      <c r="S17" s="26" t="s">
        <v>755</v>
      </c>
      <c r="T17" s="26" t="s">
        <v>756</v>
      </c>
      <c r="U17" s="26" t="s">
        <v>757</v>
      </c>
      <c r="V17" s="26" t="s">
        <v>758</v>
      </c>
      <c r="W17" s="26"/>
      <c r="X17" s="26" t="s">
        <v>736</v>
      </c>
      <c r="Y17" s="26" t="s">
        <v>737</v>
      </c>
      <c r="Z17" s="26" t="s">
        <v>738</v>
      </c>
      <c r="AA17" s="26" t="s">
        <v>739</v>
      </c>
      <c r="AB17" s="26">
        <v>3024766396</v>
      </c>
      <c r="AC17" s="26"/>
      <c r="AD17" s="26">
        <v>3024767263</v>
      </c>
      <c r="AE17" s="26" t="s">
        <v>740</v>
      </c>
      <c r="AF17" s="26" t="s">
        <v>741</v>
      </c>
      <c r="AG17" s="26" t="s">
        <v>742</v>
      </c>
      <c r="AH17" s="26" t="s">
        <v>568</v>
      </c>
      <c r="AI17" s="26"/>
      <c r="AJ17" s="26" t="s">
        <v>569</v>
      </c>
      <c r="AK17" s="26">
        <v>19803</v>
      </c>
      <c r="AL17" s="26" t="s">
        <v>545</v>
      </c>
      <c r="AM17" s="26" t="s">
        <v>743</v>
      </c>
      <c r="AN17" s="26" t="s">
        <v>744</v>
      </c>
      <c r="AO17" s="26" t="s">
        <v>745</v>
      </c>
      <c r="AP17" s="26" t="s">
        <v>746</v>
      </c>
      <c r="AQ17" s="26">
        <v>3024766682</v>
      </c>
      <c r="AR17" s="26"/>
      <c r="AS17" s="26">
        <v>3024767263</v>
      </c>
      <c r="AT17" s="26" t="s">
        <v>747</v>
      </c>
      <c r="AU17" s="26" t="s">
        <v>741</v>
      </c>
      <c r="AV17" s="26" t="s">
        <v>742</v>
      </c>
      <c r="AW17" s="26" t="s">
        <v>568</v>
      </c>
      <c r="AX17" s="26"/>
      <c r="AY17" s="26" t="s">
        <v>569</v>
      </c>
      <c r="AZ17" s="26" t="s">
        <v>748</v>
      </c>
      <c r="BA17" s="26" t="s">
        <v>545</v>
      </c>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v>900</v>
      </c>
      <c r="CO17" s="26">
        <v>712</v>
      </c>
      <c r="CP17" s="26">
        <v>574</v>
      </c>
      <c r="CQ17" s="26"/>
      <c r="CR17" s="26"/>
      <c r="CS17" s="26" t="s">
        <v>561</v>
      </c>
      <c r="CT17" s="26">
        <v>12</v>
      </c>
      <c r="CU17" s="26"/>
      <c r="CV17" s="26"/>
      <c r="CW17" s="26">
        <v>60348</v>
      </c>
      <c r="CX17" s="740">
        <v>626</v>
      </c>
      <c r="CY17" s="26"/>
      <c r="CZ17" s="26"/>
      <c r="DA17" s="26"/>
      <c r="DB17" s="26"/>
      <c r="DC17" s="26"/>
      <c r="DD17" s="26" t="s">
        <v>545</v>
      </c>
      <c r="DE17" s="26" t="s">
        <v>545</v>
      </c>
      <c r="DF17" s="26" t="s">
        <v>545</v>
      </c>
      <c r="DG17" s="26" t="s">
        <v>545</v>
      </c>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row>
    <row r="18" spans="1:155" s="2" customFormat="1" x14ac:dyDescent="0.2">
      <c r="A18" s="739">
        <v>10620</v>
      </c>
      <c r="B18" s="26" t="s">
        <v>759</v>
      </c>
      <c r="C18" s="26"/>
      <c r="D18" s="26"/>
      <c r="E18" s="26"/>
      <c r="F18" s="26"/>
      <c r="G18" s="26"/>
      <c r="H18" s="26"/>
      <c r="I18" s="26"/>
      <c r="J18" s="26" t="s">
        <v>728</v>
      </c>
      <c r="K18" s="26" t="s">
        <v>729</v>
      </c>
      <c r="L18" s="26" t="s">
        <v>730</v>
      </c>
      <c r="M18" s="26"/>
      <c r="N18" s="26" t="s">
        <v>731</v>
      </c>
      <c r="O18" s="26">
        <v>19106</v>
      </c>
      <c r="P18" s="26" t="s">
        <v>545</v>
      </c>
      <c r="Q18" s="26"/>
      <c r="R18" s="26"/>
      <c r="S18" s="26" t="s">
        <v>732</v>
      </c>
      <c r="T18" s="26" t="s">
        <v>733</v>
      </c>
      <c r="U18" s="26" t="s">
        <v>734</v>
      </c>
      <c r="V18" s="26" t="s">
        <v>735</v>
      </c>
      <c r="W18" s="26"/>
      <c r="X18" s="26" t="s">
        <v>736</v>
      </c>
      <c r="Y18" s="26" t="s">
        <v>737</v>
      </c>
      <c r="Z18" s="26" t="s">
        <v>738</v>
      </c>
      <c r="AA18" s="26" t="s">
        <v>739</v>
      </c>
      <c r="AB18" s="26">
        <v>3024766396</v>
      </c>
      <c r="AC18" s="26"/>
      <c r="AD18" s="26">
        <v>3024767263</v>
      </c>
      <c r="AE18" s="26" t="s">
        <v>740</v>
      </c>
      <c r="AF18" s="26" t="s">
        <v>741</v>
      </c>
      <c r="AG18" s="26" t="s">
        <v>742</v>
      </c>
      <c r="AH18" s="26" t="s">
        <v>568</v>
      </c>
      <c r="AI18" s="26"/>
      <c r="AJ18" s="26" t="s">
        <v>569</v>
      </c>
      <c r="AK18" s="26">
        <v>19803</v>
      </c>
      <c r="AL18" s="26" t="s">
        <v>545</v>
      </c>
      <c r="AM18" s="26" t="s">
        <v>743</v>
      </c>
      <c r="AN18" s="26" t="s">
        <v>744</v>
      </c>
      <c r="AO18" s="26" t="s">
        <v>745</v>
      </c>
      <c r="AP18" s="26" t="s">
        <v>746</v>
      </c>
      <c r="AQ18" s="26">
        <v>3024766682</v>
      </c>
      <c r="AR18" s="26"/>
      <c r="AS18" s="26">
        <v>3024767263</v>
      </c>
      <c r="AT18" s="26" t="s">
        <v>747</v>
      </c>
      <c r="AU18" s="26" t="s">
        <v>741</v>
      </c>
      <c r="AV18" s="26" t="s">
        <v>742</v>
      </c>
      <c r="AW18" s="26" t="s">
        <v>568</v>
      </c>
      <c r="AX18" s="26"/>
      <c r="AY18" s="26" t="s">
        <v>569</v>
      </c>
      <c r="AZ18" s="26" t="s">
        <v>748</v>
      </c>
      <c r="BA18" s="26" t="s">
        <v>545</v>
      </c>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v>1050</v>
      </c>
      <c r="CO18" s="26">
        <v>712</v>
      </c>
      <c r="CP18" s="26">
        <v>574</v>
      </c>
      <c r="CQ18" s="26"/>
      <c r="CR18" s="26"/>
      <c r="CS18" s="26" t="s">
        <v>561</v>
      </c>
      <c r="CT18" s="26">
        <v>12</v>
      </c>
      <c r="CU18" s="26"/>
      <c r="CV18" s="26"/>
      <c r="CW18" s="26">
        <v>20699</v>
      </c>
      <c r="CX18" s="740">
        <v>626</v>
      </c>
      <c r="CY18" s="26"/>
      <c r="CZ18" s="26"/>
      <c r="DA18" s="26"/>
      <c r="DB18" s="26"/>
      <c r="DC18" s="26"/>
      <c r="DD18" s="26" t="s">
        <v>545</v>
      </c>
      <c r="DE18" s="26" t="s">
        <v>545</v>
      </c>
      <c r="DF18" s="26" t="s">
        <v>545</v>
      </c>
      <c r="DG18" s="26" t="s">
        <v>545</v>
      </c>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row>
    <row r="19" spans="1:155" s="2" customFormat="1" x14ac:dyDescent="0.2">
      <c r="A19" s="739">
        <v>11225</v>
      </c>
      <c r="B19" s="26" t="s">
        <v>760</v>
      </c>
      <c r="C19" s="26"/>
      <c r="D19" s="26"/>
      <c r="E19" s="26"/>
      <c r="F19" s="26"/>
      <c r="G19" s="26"/>
      <c r="H19" s="26"/>
      <c r="I19" s="26"/>
      <c r="J19" s="26" t="s">
        <v>761</v>
      </c>
      <c r="K19" s="26" t="s">
        <v>762</v>
      </c>
      <c r="L19" s="26" t="s">
        <v>763</v>
      </c>
      <c r="M19" s="26" t="s">
        <v>763</v>
      </c>
      <c r="N19" s="26" t="s">
        <v>764</v>
      </c>
      <c r="O19" s="26">
        <v>53082</v>
      </c>
      <c r="P19" s="548">
        <v>58</v>
      </c>
      <c r="Q19" s="26">
        <v>9204589131</v>
      </c>
      <c r="R19" s="26"/>
      <c r="S19" s="26" t="s">
        <v>765</v>
      </c>
      <c r="T19" s="26" t="s">
        <v>766</v>
      </c>
      <c r="U19" s="26" t="s">
        <v>767</v>
      </c>
      <c r="V19" s="26"/>
      <c r="W19" s="26" t="s">
        <v>768</v>
      </c>
      <c r="X19" s="26" t="s">
        <v>769</v>
      </c>
      <c r="Y19" s="26" t="s">
        <v>770</v>
      </c>
      <c r="Z19" s="26" t="s">
        <v>771</v>
      </c>
      <c r="AA19" s="26" t="s">
        <v>760</v>
      </c>
      <c r="AB19" s="26">
        <v>9204589131</v>
      </c>
      <c r="AC19" s="26">
        <v>1539</v>
      </c>
      <c r="AD19" s="26"/>
      <c r="AE19" s="26" t="s">
        <v>772</v>
      </c>
      <c r="AF19" s="26" t="s">
        <v>761</v>
      </c>
      <c r="AG19" s="26" t="s">
        <v>762</v>
      </c>
      <c r="AH19" s="26" t="s">
        <v>763</v>
      </c>
      <c r="AI19" s="26" t="s">
        <v>763</v>
      </c>
      <c r="AJ19" s="26" t="s">
        <v>764</v>
      </c>
      <c r="AK19" s="26">
        <v>53082</v>
      </c>
      <c r="AL19" s="548">
        <v>58</v>
      </c>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t="s">
        <v>773</v>
      </c>
      <c r="CG19" s="26"/>
      <c r="CH19" s="26"/>
      <c r="CI19" s="26"/>
      <c r="CJ19" s="26"/>
      <c r="CK19" s="26"/>
      <c r="CL19" s="26"/>
      <c r="CM19" s="26"/>
      <c r="CN19" s="26">
        <v>1078</v>
      </c>
      <c r="CO19" s="26">
        <v>530</v>
      </c>
      <c r="CP19" s="26"/>
      <c r="CQ19" s="26"/>
      <c r="CR19" s="26"/>
      <c r="CS19" s="26" t="s">
        <v>561</v>
      </c>
      <c r="CT19" s="26">
        <v>12</v>
      </c>
      <c r="CU19" s="26"/>
      <c r="CV19" s="26"/>
      <c r="CW19" s="26">
        <v>14184</v>
      </c>
      <c r="CX19" s="26"/>
      <c r="CY19" s="26"/>
      <c r="CZ19" s="26"/>
      <c r="DA19" s="26"/>
      <c r="DB19" s="26"/>
      <c r="DC19" s="26"/>
      <c r="DD19" s="26" t="s">
        <v>774</v>
      </c>
      <c r="DE19" s="26" t="s">
        <v>775</v>
      </c>
      <c r="DF19" s="26" t="s">
        <v>776</v>
      </c>
      <c r="DG19" s="26" t="s">
        <v>777</v>
      </c>
      <c r="DH19" s="26">
        <v>9204589131</v>
      </c>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row>
    <row r="20" spans="1:155" s="2" customFormat="1" x14ac:dyDescent="0.2">
      <c r="A20" s="739">
        <v>11228</v>
      </c>
      <c r="B20" s="26" t="s">
        <v>778</v>
      </c>
      <c r="C20" s="26"/>
      <c r="D20" s="26"/>
      <c r="E20" s="26"/>
      <c r="F20" s="26"/>
      <c r="G20" s="26"/>
      <c r="H20" s="26"/>
      <c r="I20" s="26"/>
      <c r="J20" s="26" t="s">
        <v>779</v>
      </c>
      <c r="K20" s="26"/>
      <c r="L20" s="26" t="s">
        <v>780</v>
      </c>
      <c r="M20" s="26" t="s">
        <v>781</v>
      </c>
      <c r="N20" s="26" t="s">
        <v>731</v>
      </c>
      <c r="O20" s="26">
        <v>17106</v>
      </c>
      <c r="P20" s="26" t="s">
        <v>545</v>
      </c>
      <c r="Q20" s="26">
        <v>7174093056</v>
      </c>
      <c r="R20" s="26"/>
      <c r="S20" s="26" t="s">
        <v>782</v>
      </c>
      <c r="T20" s="26" t="s">
        <v>783</v>
      </c>
      <c r="U20" s="26" t="s">
        <v>647</v>
      </c>
      <c r="V20" s="26" t="s">
        <v>784</v>
      </c>
      <c r="W20" s="26" t="s">
        <v>785</v>
      </c>
      <c r="X20" s="26" t="s">
        <v>786</v>
      </c>
      <c r="Y20" s="26" t="s">
        <v>787</v>
      </c>
      <c r="Z20" s="26" t="s">
        <v>788</v>
      </c>
      <c r="AA20" s="26" t="s">
        <v>778</v>
      </c>
      <c r="AB20" s="26">
        <v>7174093016</v>
      </c>
      <c r="AC20" s="26"/>
      <c r="AD20" s="26"/>
      <c r="AE20" s="26" t="s">
        <v>789</v>
      </c>
      <c r="AF20" s="26" t="s">
        <v>779</v>
      </c>
      <c r="AG20" s="26" t="s">
        <v>545</v>
      </c>
      <c r="AH20" s="26" t="s">
        <v>780</v>
      </c>
      <c r="AI20" s="26" t="s">
        <v>781</v>
      </c>
      <c r="AJ20" s="26" t="s">
        <v>731</v>
      </c>
      <c r="AK20" s="26">
        <v>17106</v>
      </c>
      <c r="AL20" s="26" t="s">
        <v>545</v>
      </c>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t="s">
        <v>545</v>
      </c>
      <c r="CG20" s="26"/>
      <c r="CH20" s="26"/>
      <c r="CI20" s="26"/>
      <c r="CJ20" s="26"/>
      <c r="CK20" s="26"/>
      <c r="CL20" s="26"/>
      <c r="CM20" s="26"/>
      <c r="CN20" s="26">
        <v>1081</v>
      </c>
      <c r="CO20" s="26">
        <v>152</v>
      </c>
      <c r="CP20" s="26"/>
      <c r="CQ20" s="26"/>
      <c r="CR20" s="26"/>
      <c r="CS20" s="26" t="s">
        <v>561</v>
      </c>
      <c r="CT20" s="26">
        <v>12</v>
      </c>
      <c r="CU20" s="26"/>
      <c r="CV20" s="26"/>
      <c r="CW20" s="26">
        <v>33898</v>
      </c>
      <c r="CX20" s="26" t="s">
        <v>545</v>
      </c>
      <c r="CY20" s="26"/>
      <c r="CZ20" s="26"/>
      <c r="DA20" s="26"/>
      <c r="DB20" s="26"/>
      <c r="DC20" s="26"/>
      <c r="DD20" s="26" t="s">
        <v>790</v>
      </c>
      <c r="DE20" s="26" t="s">
        <v>791</v>
      </c>
      <c r="DF20" s="26" t="s">
        <v>792</v>
      </c>
      <c r="DG20" s="26" t="s">
        <v>793</v>
      </c>
      <c r="DH20" s="26">
        <v>8776401094</v>
      </c>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row>
    <row r="21" spans="1:155" s="2" customFormat="1" x14ac:dyDescent="0.2">
      <c r="A21" s="739">
        <v>11229</v>
      </c>
      <c r="B21" s="26" t="s">
        <v>794</v>
      </c>
      <c r="C21" s="26"/>
      <c r="D21" s="26"/>
      <c r="E21" s="26"/>
      <c r="F21" s="26"/>
      <c r="G21" s="26"/>
      <c r="H21" s="26"/>
      <c r="I21" s="26"/>
      <c r="J21" s="26" t="s">
        <v>686</v>
      </c>
      <c r="K21" s="26" t="s">
        <v>795</v>
      </c>
      <c r="L21" s="26" t="s">
        <v>688</v>
      </c>
      <c r="M21" s="26" t="s">
        <v>688</v>
      </c>
      <c r="N21" s="26" t="s">
        <v>689</v>
      </c>
      <c r="O21" s="738">
        <v>6156</v>
      </c>
      <c r="P21" s="26" t="s">
        <v>545</v>
      </c>
      <c r="Q21" s="26">
        <v>8602737297</v>
      </c>
      <c r="R21" s="26"/>
      <c r="S21" s="26" t="s">
        <v>796</v>
      </c>
      <c r="T21" s="26" t="s">
        <v>797</v>
      </c>
      <c r="U21" s="26" t="s">
        <v>798</v>
      </c>
      <c r="V21" s="26"/>
      <c r="W21" s="26"/>
      <c r="X21" s="26" t="s">
        <v>799</v>
      </c>
      <c r="Y21" s="26" t="s">
        <v>800</v>
      </c>
      <c r="Z21" s="26" t="s">
        <v>801</v>
      </c>
      <c r="AA21" s="26" t="s">
        <v>802</v>
      </c>
      <c r="AB21" s="26">
        <v>6307372165</v>
      </c>
      <c r="AC21" s="26"/>
      <c r="AD21" s="26">
        <v>8602627767</v>
      </c>
      <c r="AE21" s="26" t="s">
        <v>803</v>
      </c>
      <c r="AF21" s="26" t="s">
        <v>804</v>
      </c>
      <c r="AG21" s="26" t="s">
        <v>545</v>
      </c>
      <c r="AH21" s="26" t="s">
        <v>805</v>
      </c>
      <c r="AI21" s="26" t="s">
        <v>805</v>
      </c>
      <c r="AJ21" s="26" t="s">
        <v>550</v>
      </c>
      <c r="AK21" s="26">
        <v>60515</v>
      </c>
      <c r="AL21" s="26" t="s">
        <v>545</v>
      </c>
      <c r="AM21" s="26" t="s">
        <v>796</v>
      </c>
      <c r="AN21" s="26" t="s">
        <v>797</v>
      </c>
      <c r="AO21" s="26" t="s">
        <v>798</v>
      </c>
      <c r="AP21" s="26" t="s">
        <v>802</v>
      </c>
      <c r="AQ21" s="26">
        <v>2157756508</v>
      </c>
      <c r="AR21" s="26"/>
      <c r="AS21" s="26"/>
      <c r="AT21" s="26" t="s">
        <v>803</v>
      </c>
      <c r="AU21" s="26" t="s">
        <v>686</v>
      </c>
      <c r="AV21" s="26" t="s">
        <v>795</v>
      </c>
      <c r="AW21" s="26" t="s">
        <v>688</v>
      </c>
      <c r="AX21" s="26" t="s">
        <v>688</v>
      </c>
      <c r="AY21" s="26" t="s">
        <v>689</v>
      </c>
      <c r="AZ21" s="548" t="s">
        <v>690</v>
      </c>
      <c r="BA21" s="26" t="s">
        <v>545</v>
      </c>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v>1082</v>
      </c>
      <c r="CO21" s="26">
        <v>2827</v>
      </c>
      <c r="CP21" s="26">
        <v>2833</v>
      </c>
      <c r="CQ21" s="26"/>
      <c r="CR21" s="26"/>
      <c r="CS21" s="26" t="s">
        <v>561</v>
      </c>
      <c r="CT21" s="26">
        <v>12</v>
      </c>
      <c r="CU21" s="26"/>
      <c r="CV21" s="26"/>
      <c r="CW21" s="26">
        <v>78700</v>
      </c>
      <c r="CX21" s="26"/>
      <c r="CY21" s="26"/>
      <c r="CZ21" s="26"/>
      <c r="DA21" s="26"/>
      <c r="DB21" s="26"/>
      <c r="DC21" s="26"/>
      <c r="DD21" s="26" t="s">
        <v>796</v>
      </c>
      <c r="DE21" s="26" t="s">
        <v>797</v>
      </c>
      <c r="DF21" s="26" t="s">
        <v>798</v>
      </c>
      <c r="DG21" s="26" t="s">
        <v>803</v>
      </c>
      <c r="DH21" s="26">
        <v>2157756508</v>
      </c>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row>
    <row r="22" spans="1:155" s="2" customFormat="1" x14ac:dyDescent="0.2">
      <c r="A22" s="739">
        <v>11230</v>
      </c>
      <c r="B22" s="26" t="s">
        <v>806</v>
      </c>
      <c r="C22" s="26"/>
      <c r="D22" s="26"/>
      <c r="E22" s="26"/>
      <c r="F22" s="26"/>
      <c r="G22" s="26"/>
      <c r="H22" s="26"/>
      <c r="I22" s="26"/>
      <c r="J22" s="26" t="s">
        <v>686</v>
      </c>
      <c r="K22" s="26" t="s">
        <v>807</v>
      </c>
      <c r="L22" s="26" t="s">
        <v>688</v>
      </c>
      <c r="M22" s="26" t="s">
        <v>688</v>
      </c>
      <c r="N22" s="26" t="s">
        <v>689</v>
      </c>
      <c r="O22" s="738">
        <v>6156</v>
      </c>
      <c r="P22" s="26" t="s">
        <v>545</v>
      </c>
      <c r="Q22" s="26">
        <v>8008723862</v>
      </c>
      <c r="R22" s="26">
        <v>8609072954</v>
      </c>
      <c r="S22" s="26" t="s">
        <v>808</v>
      </c>
      <c r="T22" s="26" t="s">
        <v>809</v>
      </c>
      <c r="U22" s="26" t="s">
        <v>647</v>
      </c>
      <c r="V22" s="26" t="s">
        <v>810</v>
      </c>
      <c r="W22" s="26" t="s">
        <v>811</v>
      </c>
      <c r="X22" s="26" t="s">
        <v>812</v>
      </c>
      <c r="Y22" s="26" t="s">
        <v>813</v>
      </c>
      <c r="Z22" s="26" t="s">
        <v>814</v>
      </c>
      <c r="AA22" s="26" t="s">
        <v>806</v>
      </c>
      <c r="AB22" s="26">
        <v>8602737297</v>
      </c>
      <c r="AC22" s="26"/>
      <c r="AD22" s="26">
        <v>8602627767</v>
      </c>
      <c r="AE22" s="26" t="s">
        <v>815</v>
      </c>
      <c r="AF22" s="26" t="s">
        <v>686</v>
      </c>
      <c r="AG22" s="26" t="s">
        <v>807</v>
      </c>
      <c r="AH22" s="26" t="s">
        <v>688</v>
      </c>
      <c r="AI22" s="26" t="s">
        <v>688</v>
      </c>
      <c r="AJ22" s="26" t="s">
        <v>689</v>
      </c>
      <c r="AK22" s="548">
        <v>6156</v>
      </c>
      <c r="AL22" s="26" t="s">
        <v>545</v>
      </c>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t="s">
        <v>816</v>
      </c>
      <c r="CG22" s="26"/>
      <c r="CH22" s="26"/>
      <c r="CI22" s="26"/>
      <c r="CJ22" s="26"/>
      <c r="CK22" s="26"/>
      <c r="CL22" s="26"/>
      <c r="CM22" s="26"/>
      <c r="CN22" s="26">
        <v>1083</v>
      </c>
      <c r="CO22" s="26">
        <v>189</v>
      </c>
      <c r="CP22" s="26"/>
      <c r="CQ22" s="26"/>
      <c r="CR22" s="26"/>
      <c r="CS22" s="26" t="s">
        <v>561</v>
      </c>
      <c r="CT22" s="26">
        <v>12</v>
      </c>
      <c r="CU22" s="26"/>
      <c r="CV22" s="26"/>
      <c r="CW22" s="26">
        <v>72052</v>
      </c>
      <c r="CX22" s="740">
        <v>1</v>
      </c>
      <c r="CY22" s="26"/>
      <c r="CZ22" s="26"/>
      <c r="DA22" s="26"/>
      <c r="DB22" s="26"/>
      <c r="DC22" s="26"/>
      <c r="DD22" s="26" t="s">
        <v>817</v>
      </c>
      <c r="DE22" s="26" t="s">
        <v>797</v>
      </c>
      <c r="DF22" s="26" t="s">
        <v>798</v>
      </c>
      <c r="DG22" s="26" t="s">
        <v>815</v>
      </c>
      <c r="DH22" s="26">
        <v>2157750109</v>
      </c>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row>
    <row r="23" spans="1:155" s="2" customFormat="1" x14ac:dyDescent="0.2">
      <c r="A23" s="739">
        <v>10003</v>
      </c>
      <c r="B23" s="26" t="s">
        <v>818</v>
      </c>
      <c r="C23" s="26"/>
      <c r="D23" s="26"/>
      <c r="E23" s="26"/>
      <c r="F23" s="26"/>
      <c r="G23" s="26"/>
      <c r="H23" s="26"/>
      <c r="I23" s="26"/>
      <c r="J23" s="26" t="s">
        <v>819</v>
      </c>
      <c r="K23" s="26" t="s">
        <v>820</v>
      </c>
      <c r="L23" s="26" t="s">
        <v>821</v>
      </c>
      <c r="M23" s="26" t="s">
        <v>822</v>
      </c>
      <c r="N23" s="26" t="s">
        <v>823</v>
      </c>
      <c r="O23" s="26">
        <v>44181</v>
      </c>
      <c r="P23" s="26">
        <v>8048</v>
      </c>
      <c r="Q23" s="26">
        <v>8602731188</v>
      </c>
      <c r="R23" s="26"/>
      <c r="S23" s="26" t="s">
        <v>824</v>
      </c>
      <c r="T23" s="26" t="s">
        <v>825</v>
      </c>
      <c r="U23" s="26" t="s">
        <v>826</v>
      </c>
      <c r="V23" s="26"/>
      <c r="W23" s="26" t="s">
        <v>827</v>
      </c>
      <c r="X23" s="26" t="s">
        <v>828</v>
      </c>
      <c r="Y23" s="26" t="s">
        <v>829</v>
      </c>
      <c r="Z23" s="26" t="s">
        <v>830</v>
      </c>
      <c r="AA23" s="26" t="s">
        <v>818</v>
      </c>
      <c r="AB23" s="26">
        <v>8602731530</v>
      </c>
      <c r="AC23" s="26"/>
      <c r="AD23" s="26">
        <v>8602738989</v>
      </c>
      <c r="AE23" s="26" t="s">
        <v>831</v>
      </c>
      <c r="AF23" s="26" t="s">
        <v>819</v>
      </c>
      <c r="AG23" s="26" t="s">
        <v>820</v>
      </c>
      <c r="AH23" s="26" t="s">
        <v>821</v>
      </c>
      <c r="AI23" s="26" t="s">
        <v>822</v>
      </c>
      <c r="AJ23" s="26" t="s">
        <v>823</v>
      </c>
      <c r="AK23" s="26">
        <v>44181</v>
      </c>
      <c r="AL23" s="26">
        <v>8048</v>
      </c>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t="s">
        <v>816</v>
      </c>
      <c r="CG23" s="26"/>
      <c r="CH23" s="26"/>
      <c r="CI23" s="26"/>
      <c r="CJ23" s="26"/>
      <c r="CK23" s="26"/>
      <c r="CL23" s="26"/>
      <c r="CM23" s="26"/>
      <c r="CN23" s="26">
        <v>1580</v>
      </c>
      <c r="CO23" s="26">
        <v>55</v>
      </c>
      <c r="CP23" s="26"/>
      <c r="CQ23" s="26"/>
      <c r="CR23" s="26"/>
      <c r="CS23" s="26" t="s">
        <v>561</v>
      </c>
      <c r="CT23" s="26">
        <v>12</v>
      </c>
      <c r="CU23" s="26"/>
      <c r="CV23" s="26"/>
      <c r="CW23" s="26">
        <v>60054</v>
      </c>
      <c r="CX23" s="740">
        <v>1</v>
      </c>
      <c r="CY23" s="26"/>
      <c r="CZ23" s="26"/>
      <c r="DA23" s="26"/>
      <c r="DB23" s="26"/>
      <c r="DC23" s="26"/>
      <c r="DD23" s="26" t="s">
        <v>832</v>
      </c>
      <c r="DE23" s="26" t="s">
        <v>833</v>
      </c>
      <c r="DF23" s="26" t="s">
        <v>676</v>
      </c>
      <c r="DG23" s="26" t="s">
        <v>834</v>
      </c>
      <c r="DH23" s="26">
        <v>8602731530</v>
      </c>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row>
    <row r="24" spans="1:155" s="2" customFormat="1" x14ac:dyDescent="0.2">
      <c r="A24" s="739">
        <v>11232</v>
      </c>
      <c r="B24" s="26" t="s">
        <v>835</v>
      </c>
      <c r="C24" s="26"/>
      <c r="D24" s="26"/>
      <c r="E24" s="26"/>
      <c r="F24" s="26"/>
      <c r="G24" s="26"/>
      <c r="H24" s="26"/>
      <c r="I24" s="26"/>
      <c r="J24" s="26" t="s">
        <v>836</v>
      </c>
      <c r="K24" s="26"/>
      <c r="L24" s="26" t="s">
        <v>837</v>
      </c>
      <c r="M24" s="26"/>
      <c r="N24" s="26" t="s">
        <v>681</v>
      </c>
      <c r="O24" s="738">
        <v>2919</v>
      </c>
      <c r="P24" s="548">
        <v>500</v>
      </c>
      <c r="Q24" s="26">
        <v>4012753000</v>
      </c>
      <c r="R24" s="26"/>
      <c r="S24" s="26" t="s">
        <v>838</v>
      </c>
      <c r="T24" s="26" t="s">
        <v>839</v>
      </c>
      <c r="U24" s="26" t="s">
        <v>734</v>
      </c>
      <c r="V24" s="26"/>
      <c r="W24" s="26"/>
      <c r="X24" s="26" t="s">
        <v>840</v>
      </c>
      <c r="Y24" s="26" t="s">
        <v>841</v>
      </c>
      <c r="Z24" s="26" t="s">
        <v>842</v>
      </c>
      <c r="AA24" s="26" t="s">
        <v>843</v>
      </c>
      <c r="AB24" s="26">
        <v>4014152256</v>
      </c>
      <c r="AC24" s="26"/>
      <c r="AD24" s="26"/>
      <c r="AE24" s="26" t="s">
        <v>844</v>
      </c>
      <c r="AF24" s="26" t="s">
        <v>845</v>
      </c>
      <c r="AG24" s="26" t="s">
        <v>545</v>
      </c>
      <c r="AH24" s="26" t="s">
        <v>837</v>
      </c>
      <c r="AI24" s="26"/>
      <c r="AJ24" s="26" t="s">
        <v>681</v>
      </c>
      <c r="AK24" s="548">
        <v>2919</v>
      </c>
      <c r="AL24" s="26" t="s">
        <v>545</v>
      </c>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v>1084</v>
      </c>
      <c r="CO24" s="26">
        <v>2200</v>
      </c>
      <c r="CP24" s="26"/>
      <c r="CQ24" s="26"/>
      <c r="CR24" s="26"/>
      <c r="CS24" s="26" t="s">
        <v>561</v>
      </c>
      <c r="CT24" s="26">
        <v>12</v>
      </c>
      <c r="CU24" s="26"/>
      <c r="CV24" s="26"/>
      <c r="CW24" s="26">
        <v>10014</v>
      </c>
      <c r="CX24" s="740">
        <v>65</v>
      </c>
      <c r="CY24" s="26"/>
      <c r="CZ24" s="26"/>
      <c r="DA24" s="26"/>
      <c r="DB24" s="26"/>
      <c r="DC24" s="26"/>
      <c r="DD24" s="26" t="s">
        <v>846</v>
      </c>
      <c r="DE24" s="26" t="s">
        <v>847</v>
      </c>
      <c r="DF24" s="26" t="s">
        <v>848</v>
      </c>
      <c r="DG24" s="26" t="s">
        <v>849</v>
      </c>
      <c r="DH24" s="26">
        <v>4014151930</v>
      </c>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row>
    <row r="25" spans="1:155" s="2" customFormat="1" x14ac:dyDescent="0.2">
      <c r="A25" s="739">
        <v>11328</v>
      </c>
      <c r="B25" s="26" t="s">
        <v>850</v>
      </c>
      <c r="C25" s="26" t="s">
        <v>545</v>
      </c>
      <c r="D25" s="26"/>
      <c r="E25" s="26" t="s">
        <v>545</v>
      </c>
      <c r="F25" s="26"/>
      <c r="G25" s="26" t="s">
        <v>545</v>
      </c>
      <c r="H25" s="26" t="s">
        <v>545</v>
      </c>
      <c r="I25" s="26" t="s">
        <v>545</v>
      </c>
      <c r="J25" s="26" t="s">
        <v>851</v>
      </c>
      <c r="K25" s="26" t="s">
        <v>852</v>
      </c>
      <c r="L25" s="26" t="s">
        <v>753</v>
      </c>
      <c r="M25" s="26"/>
      <c r="N25" s="26" t="s">
        <v>754</v>
      </c>
      <c r="O25" s="26">
        <v>10020</v>
      </c>
      <c r="P25" s="26">
        <v>1304</v>
      </c>
      <c r="Q25" s="26">
        <v>2124583888</v>
      </c>
      <c r="R25" s="26"/>
      <c r="S25" s="26" t="s">
        <v>853</v>
      </c>
      <c r="T25" s="26" t="s">
        <v>854</v>
      </c>
      <c r="U25" s="26" t="s">
        <v>855</v>
      </c>
      <c r="V25" s="26" t="s">
        <v>856</v>
      </c>
      <c r="W25" s="26" t="s">
        <v>857</v>
      </c>
      <c r="X25" s="26" t="s">
        <v>858</v>
      </c>
      <c r="Y25" s="26" t="s">
        <v>859</v>
      </c>
      <c r="Z25" s="26" t="s">
        <v>860</v>
      </c>
      <c r="AA25" s="26" t="s">
        <v>861</v>
      </c>
      <c r="AB25" s="26">
        <v>3027430138</v>
      </c>
      <c r="AC25" s="26"/>
      <c r="AD25" s="26">
        <v>6036457114</v>
      </c>
      <c r="AE25" s="26" t="s">
        <v>862</v>
      </c>
      <c r="AF25" s="26" t="s">
        <v>863</v>
      </c>
      <c r="AG25" s="26" t="s">
        <v>864</v>
      </c>
      <c r="AH25" s="26" t="s">
        <v>865</v>
      </c>
      <c r="AI25" s="26"/>
      <c r="AJ25" s="26" t="s">
        <v>866</v>
      </c>
      <c r="AK25" s="548">
        <v>3110</v>
      </c>
      <c r="AL25" s="26" t="s">
        <v>545</v>
      </c>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t="s">
        <v>867</v>
      </c>
      <c r="CG25" s="26"/>
      <c r="CH25" s="26"/>
      <c r="CI25" s="26"/>
      <c r="CJ25" s="26"/>
      <c r="CK25" s="26"/>
      <c r="CL25" s="26"/>
      <c r="CM25" s="26"/>
      <c r="CN25" s="26">
        <v>1179</v>
      </c>
      <c r="CO25" s="26">
        <v>1669</v>
      </c>
      <c r="CP25" s="26"/>
      <c r="CQ25" s="26"/>
      <c r="CR25" s="26"/>
      <c r="CS25" s="26" t="s">
        <v>561</v>
      </c>
      <c r="CT25" s="26">
        <v>12</v>
      </c>
      <c r="CU25" s="26"/>
      <c r="CV25" s="26"/>
      <c r="CW25" s="26">
        <v>19402</v>
      </c>
      <c r="CX25" s="740">
        <v>12</v>
      </c>
      <c r="CY25" s="26"/>
      <c r="CZ25" s="26"/>
      <c r="DA25" s="26"/>
      <c r="DB25" s="26"/>
      <c r="DC25" s="26" t="s">
        <v>545</v>
      </c>
      <c r="DD25" s="26" t="s">
        <v>868</v>
      </c>
      <c r="DE25" s="26" t="s">
        <v>869</v>
      </c>
      <c r="DF25" s="26" t="s">
        <v>870</v>
      </c>
      <c r="DG25" s="26" t="s">
        <v>871</v>
      </c>
      <c r="DH25" s="26">
        <v>6032893639</v>
      </c>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row>
    <row r="26" spans="1:155" x14ac:dyDescent="0.2">
      <c r="A26" s="739">
        <v>11233</v>
      </c>
      <c r="B26" s="26" t="s">
        <v>872</v>
      </c>
      <c r="C26" s="26"/>
      <c r="D26" s="26"/>
      <c r="E26" s="26"/>
      <c r="F26" s="26"/>
      <c r="G26" s="26"/>
      <c r="H26" s="26"/>
      <c r="I26" s="26"/>
      <c r="J26" s="26" t="s">
        <v>851</v>
      </c>
      <c r="K26" s="26" t="s">
        <v>852</v>
      </c>
      <c r="L26" s="26" t="s">
        <v>753</v>
      </c>
      <c r="M26" s="26"/>
      <c r="N26" s="26" t="s">
        <v>754</v>
      </c>
      <c r="O26" s="26">
        <v>10020</v>
      </c>
      <c r="P26" s="26">
        <v>1304</v>
      </c>
      <c r="Q26" s="26">
        <v>2124583888</v>
      </c>
      <c r="R26" s="26"/>
      <c r="S26" s="26" t="s">
        <v>853</v>
      </c>
      <c r="T26" s="26" t="s">
        <v>854</v>
      </c>
      <c r="U26" s="26" t="s">
        <v>855</v>
      </c>
      <c r="V26" s="26" t="s">
        <v>856</v>
      </c>
      <c r="W26" s="26" t="s">
        <v>857</v>
      </c>
      <c r="X26" s="26" t="s">
        <v>858</v>
      </c>
      <c r="Y26" s="26" t="s">
        <v>859</v>
      </c>
      <c r="Z26" s="26" t="s">
        <v>860</v>
      </c>
      <c r="AA26" s="26" t="s">
        <v>861</v>
      </c>
      <c r="AB26" s="26">
        <v>3027430138</v>
      </c>
      <c r="AC26" s="26"/>
      <c r="AD26" s="26">
        <v>6036457114</v>
      </c>
      <c r="AE26" s="26" t="s">
        <v>862</v>
      </c>
      <c r="AF26" s="26" t="s">
        <v>863</v>
      </c>
      <c r="AG26" s="26" t="s">
        <v>864</v>
      </c>
      <c r="AH26" s="26" t="s">
        <v>865</v>
      </c>
      <c r="AI26" s="26"/>
      <c r="AJ26" s="26" t="s">
        <v>866</v>
      </c>
      <c r="AK26" s="548">
        <v>3110</v>
      </c>
      <c r="AL26" s="26" t="s">
        <v>545</v>
      </c>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t="s">
        <v>867</v>
      </c>
      <c r="CG26" s="26"/>
      <c r="CH26" s="26"/>
      <c r="CI26" s="26"/>
      <c r="CJ26" s="26"/>
      <c r="CK26" s="26"/>
      <c r="CL26" s="26"/>
      <c r="CM26" s="26"/>
      <c r="CN26" s="26">
        <v>1085</v>
      </c>
      <c r="CO26" s="26">
        <v>1669</v>
      </c>
      <c r="CP26" s="26"/>
      <c r="CQ26" s="26"/>
      <c r="CR26" s="26"/>
      <c r="CS26" s="26" t="s">
        <v>561</v>
      </c>
      <c r="CT26" s="26">
        <v>12</v>
      </c>
      <c r="CU26" s="26"/>
      <c r="CV26" s="26"/>
      <c r="CW26" s="26">
        <v>19399</v>
      </c>
      <c r="CX26" s="740">
        <v>12</v>
      </c>
      <c r="CY26" s="26"/>
      <c r="CZ26" s="26"/>
      <c r="DA26" s="26"/>
      <c r="DB26" s="26"/>
      <c r="DC26" s="26" t="s">
        <v>545</v>
      </c>
      <c r="DD26" s="26" t="s">
        <v>868</v>
      </c>
      <c r="DE26" s="26" t="s">
        <v>869</v>
      </c>
      <c r="DF26" s="26" t="s">
        <v>870</v>
      </c>
      <c r="DG26" s="26" t="s">
        <v>871</v>
      </c>
      <c r="DH26" s="26">
        <v>6032893639</v>
      </c>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row>
    <row r="27" spans="1:155" s="2" customFormat="1" x14ac:dyDescent="0.2">
      <c r="A27" s="739">
        <v>11234</v>
      </c>
      <c r="B27" s="26" t="s">
        <v>873</v>
      </c>
      <c r="C27" s="26"/>
      <c r="D27" s="26"/>
      <c r="E27" s="26"/>
      <c r="F27" s="26"/>
      <c r="G27" s="26"/>
      <c r="H27" s="26"/>
      <c r="I27" s="26"/>
      <c r="J27" s="26" t="s">
        <v>874</v>
      </c>
      <c r="K27" s="26" t="s">
        <v>875</v>
      </c>
      <c r="L27" s="26" t="s">
        <v>876</v>
      </c>
      <c r="M27" s="26" t="s">
        <v>688</v>
      </c>
      <c r="N27" s="26" t="s">
        <v>689</v>
      </c>
      <c r="O27" s="738">
        <v>6032</v>
      </c>
      <c r="P27" s="26" t="s">
        <v>545</v>
      </c>
      <c r="Q27" s="26">
        <v>3033060002</v>
      </c>
      <c r="R27" s="26">
        <v>8607733411</v>
      </c>
      <c r="S27" s="26" t="s">
        <v>877</v>
      </c>
      <c r="T27" s="26" t="s">
        <v>878</v>
      </c>
      <c r="U27" s="26" t="s">
        <v>792</v>
      </c>
      <c r="V27" s="26" t="s">
        <v>879</v>
      </c>
      <c r="W27" s="26" t="s">
        <v>880</v>
      </c>
      <c r="X27" s="26" t="s">
        <v>750</v>
      </c>
      <c r="Y27" s="26" t="s">
        <v>881</v>
      </c>
      <c r="Z27" s="26" t="s">
        <v>619</v>
      </c>
      <c r="AA27" s="26" t="s">
        <v>882</v>
      </c>
      <c r="AB27" s="26">
        <v>8607733435</v>
      </c>
      <c r="AC27" s="26"/>
      <c r="AD27" s="26">
        <v>8607733411</v>
      </c>
      <c r="AE27" s="26" t="s">
        <v>879</v>
      </c>
      <c r="AF27" s="26" t="s">
        <v>874</v>
      </c>
      <c r="AG27" s="26" t="s">
        <v>875</v>
      </c>
      <c r="AH27" s="26" t="s">
        <v>876</v>
      </c>
      <c r="AI27" s="26" t="s">
        <v>688</v>
      </c>
      <c r="AJ27" s="26" t="s">
        <v>689</v>
      </c>
      <c r="AK27" s="548">
        <v>6032</v>
      </c>
      <c r="AL27" s="26" t="s">
        <v>545</v>
      </c>
      <c r="AM27" s="26" t="s">
        <v>883</v>
      </c>
      <c r="AN27" s="26" t="s">
        <v>884</v>
      </c>
      <c r="AO27" s="26" t="s">
        <v>885</v>
      </c>
      <c r="AP27" s="26" t="s">
        <v>882</v>
      </c>
      <c r="AQ27" s="26">
        <v>8607733413</v>
      </c>
      <c r="AR27" s="26"/>
      <c r="AS27" s="26">
        <v>8607733411</v>
      </c>
      <c r="AT27" s="26" t="s">
        <v>879</v>
      </c>
      <c r="AU27" s="26" t="s">
        <v>874</v>
      </c>
      <c r="AV27" s="26" t="s">
        <v>875</v>
      </c>
      <c r="AW27" s="26" t="s">
        <v>876</v>
      </c>
      <c r="AX27" s="26" t="s">
        <v>688</v>
      </c>
      <c r="AY27" s="26" t="s">
        <v>689</v>
      </c>
      <c r="AZ27" s="548" t="s">
        <v>886</v>
      </c>
      <c r="BA27" s="26" t="s">
        <v>545</v>
      </c>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v>1086</v>
      </c>
      <c r="CO27" s="26">
        <v>575</v>
      </c>
      <c r="CP27" s="26">
        <v>1674</v>
      </c>
      <c r="CQ27" s="26"/>
      <c r="CR27" s="26"/>
      <c r="CS27" s="26" t="s">
        <v>561</v>
      </c>
      <c r="CT27" s="26">
        <v>12</v>
      </c>
      <c r="CU27" s="26"/>
      <c r="CV27" s="26"/>
      <c r="CW27" s="26">
        <v>24899</v>
      </c>
      <c r="CX27" s="740">
        <v>4734</v>
      </c>
      <c r="CY27" s="26"/>
      <c r="CZ27" s="26"/>
      <c r="DA27" s="26"/>
      <c r="DB27" s="26"/>
      <c r="DC27" s="26"/>
      <c r="DD27" s="26" t="s">
        <v>883</v>
      </c>
      <c r="DE27" s="26" t="s">
        <v>884</v>
      </c>
      <c r="DF27" s="26" t="s">
        <v>885</v>
      </c>
      <c r="DG27" s="26" t="s">
        <v>879</v>
      </c>
      <c r="DH27" s="26">
        <v>8607733413</v>
      </c>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row>
    <row r="28" spans="1:155" s="2" customFormat="1" x14ac:dyDescent="0.2">
      <c r="A28" s="739">
        <v>11235</v>
      </c>
      <c r="B28" s="26" t="s">
        <v>887</v>
      </c>
      <c r="C28" s="26"/>
      <c r="D28" s="26"/>
      <c r="E28" s="26"/>
      <c r="F28" s="26"/>
      <c r="G28" s="26"/>
      <c r="H28" s="26"/>
      <c r="I28" s="26"/>
      <c r="J28" s="26" t="s">
        <v>888</v>
      </c>
      <c r="K28" s="26" t="s">
        <v>889</v>
      </c>
      <c r="L28" s="26" t="s">
        <v>753</v>
      </c>
      <c r="M28" s="26" t="s">
        <v>890</v>
      </c>
      <c r="N28" s="26" t="s">
        <v>754</v>
      </c>
      <c r="O28" s="26">
        <v>10019</v>
      </c>
      <c r="P28" s="26">
        <v>7585</v>
      </c>
      <c r="Q28" s="26">
        <v>2125865161</v>
      </c>
      <c r="R28" s="26"/>
      <c r="S28" s="26" t="s">
        <v>891</v>
      </c>
      <c r="T28" s="26" t="s">
        <v>892</v>
      </c>
      <c r="U28" s="26" t="s">
        <v>553</v>
      </c>
      <c r="V28" s="26" t="s">
        <v>893</v>
      </c>
      <c r="W28" s="26" t="s">
        <v>894</v>
      </c>
      <c r="X28" s="26" t="s">
        <v>895</v>
      </c>
      <c r="Y28" s="26" t="s">
        <v>896</v>
      </c>
      <c r="Z28" s="26" t="s">
        <v>897</v>
      </c>
      <c r="AA28" s="26" t="s">
        <v>887</v>
      </c>
      <c r="AB28" s="26">
        <v>7637656500</v>
      </c>
      <c r="AC28" s="26"/>
      <c r="AD28" s="26"/>
      <c r="AE28" s="26" t="s">
        <v>893</v>
      </c>
      <c r="AF28" s="26" t="s">
        <v>898</v>
      </c>
      <c r="AG28" s="26" t="s">
        <v>545</v>
      </c>
      <c r="AH28" s="26" t="s">
        <v>899</v>
      </c>
      <c r="AI28" s="26" t="s">
        <v>900</v>
      </c>
      <c r="AJ28" s="26" t="s">
        <v>901</v>
      </c>
      <c r="AK28" s="26">
        <v>55416</v>
      </c>
      <c r="AL28" s="26" t="s">
        <v>545</v>
      </c>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t="s">
        <v>902</v>
      </c>
      <c r="CG28" s="26"/>
      <c r="CH28" s="26"/>
      <c r="CI28" s="26"/>
      <c r="CJ28" s="26"/>
      <c r="CK28" s="26"/>
      <c r="CL28" s="26"/>
      <c r="CM28" s="26"/>
      <c r="CN28" s="26">
        <v>1087</v>
      </c>
      <c r="CO28" s="26">
        <v>1851</v>
      </c>
      <c r="CP28" s="26"/>
      <c r="CQ28" s="26"/>
      <c r="CR28" s="26"/>
      <c r="CS28" s="26" t="s">
        <v>561</v>
      </c>
      <c r="CT28" s="26">
        <v>12</v>
      </c>
      <c r="CU28" s="26"/>
      <c r="CV28" s="26"/>
      <c r="CW28" s="26">
        <v>64190</v>
      </c>
      <c r="CX28" s="26"/>
      <c r="CY28" s="26"/>
      <c r="CZ28" s="26"/>
      <c r="DA28" s="26"/>
      <c r="DB28" s="26"/>
      <c r="DC28" s="26"/>
      <c r="DD28" s="26" t="s">
        <v>903</v>
      </c>
      <c r="DE28" s="26" t="s">
        <v>904</v>
      </c>
      <c r="DF28" s="26" t="s">
        <v>905</v>
      </c>
      <c r="DG28" s="26" t="s">
        <v>893</v>
      </c>
      <c r="DH28" s="26">
        <v>7637656500</v>
      </c>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row>
    <row r="29" spans="1:155" s="2" customFormat="1" x14ac:dyDescent="0.2">
      <c r="A29" s="739">
        <v>10006</v>
      </c>
      <c r="B29" s="26" t="s">
        <v>906</v>
      </c>
      <c r="C29" s="26"/>
      <c r="D29" s="26"/>
      <c r="E29" s="26"/>
      <c r="F29" s="26"/>
      <c r="G29" s="26"/>
      <c r="H29" s="26"/>
      <c r="I29" s="26"/>
      <c r="J29" s="26" t="s">
        <v>898</v>
      </c>
      <c r="K29" s="26"/>
      <c r="L29" s="26" t="s">
        <v>899</v>
      </c>
      <c r="M29" s="26" t="s">
        <v>900</v>
      </c>
      <c r="N29" s="26" t="s">
        <v>901</v>
      </c>
      <c r="O29" s="26">
        <v>55416</v>
      </c>
      <c r="P29" s="26">
        <v>1297</v>
      </c>
      <c r="Q29" s="26">
        <v>7637656500</v>
      </c>
      <c r="R29" s="26">
        <v>7637656415</v>
      </c>
      <c r="S29" s="26" t="s">
        <v>891</v>
      </c>
      <c r="T29" s="26" t="s">
        <v>892</v>
      </c>
      <c r="U29" s="26" t="s">
        <v>553</v>
      </c>
      <c r="V29" s="26" t="s">
        <v>893</v>
      </c>
      <c r="W29" s="26" t="s">
        <v>894</v>
      </c>
      <c r="X29" s="26" t="s">
        <v>895</v>
      </c>
      <c r="Y29" s="26" t="s">
        <v>896</v>
      </c>
      <c r="Z29" s="26" t="s">
        <v>897</v>
      </c>
      <c r="AA29" s="26" t="s">
        <v>906</v>
      </c>
      <c r="AB29" s="26">
        <v>7637656500</v>
      </c>
      <c r="AC29" s="26"/>
      <c r="AD29" s="26">
        <v>7637656415</v>
      </c>
      <c r="AE29" s="26" t="s">
        <v>893</v>
      </c>
      <c r="AF29" s="26" t="s">
        <v>898</v>
      </c>
      <c r="AG29" s="26" t="s">
        <v>545</v>
      </c>
      <c r="AH29" s="26" t="s">
        <v>899</v>
      </c>
      <c r="AI29" s="26" t="s">
        <v>900</v>
      </c>
      <c r="AJ29" s="26" t="s">
        <v>901</v>
      </c>
      <c r="AK29" s="26">
        <v>55416</v>
      </c>
      <c r="AL29" s="26">
        <v>1297</v>
      </c>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t="s">
        <v>902</v>
      </c>
      <c r="CG29" s="26"/>
      <c r="CH29" s="26"/>
      <c r="CI29" s="26"/>
      <c r="CJ29" s="26"/>
      <c r="CK29" s="26"/>
      <c r="CL29" s="26"/>
      <c r="CM29" s="26"/>
      <c r="CN29" s="26">
        <v>823</v>
      </c>
      <c r="CO29" s="26">
        <v>732</v>
      </c>
      <c r="CP29" s="26"/>
      <c r="CQ29" s="26"/>
      <c r="CR29" s="26"/>
      <c r="CS29" s="26" t="s">
        <v>561</v>
      </c>
      <c r="CT29" s="26">
        <v>12</v>
      </c>
      <c r="CU29" s="26"/>
      <c r="CV29" s="26"/>
      <c r="CW29" s="26">
        <v>90611</v>
      </c>
      <c r="CX29" s="740">
        <v>761</v>
      </c>
      <c r="CY29" s="26"/>
      <c r="CZ29" s="26"/>
      <c r="DA29" s="26"/>
      <c r="DB29" s="26"/>
      <c r="DC29" s="26"/>
      <c r="DD29" s="26" t="s">
        <v>663</v>
      </c>
      <c r="DE29" s="26" t="s">
        <v>904</v>
      </c>
      <c r="DF29" s="26" t="s">
        <v>905</v>
      </c>
      <c r="DG29" s="26" t="s">
        <v>893</v>
      </c>
      <c r="DH29" s="26">
        <v>7637656500</v>
      </c>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row>
    <row r="30" spans="1:155" s="2" customFormat="1" x14ac:dyDescent="0.2">
      <c r="A30" s="739">
        <v>11630</v>
      </c>
      <c r="B30" s="26" t="s">
        <v>907</v>
      </c>
      <c r="C30" s="26" t="s">
        <v>545</v>
      </c>
      <c r="D30" s="26"/>
      <c r="E30" s="26"/>
      <c r="F30" s="26"/>
      <c r="G30" s="26" t="s">
        <v>545</v>
      </c>
      <c r="H30" s="26" t="s">
        <v>545</v>
      </c>
      <c r="I30" s="26" t="s">
        <v>545</v>
      </c>
      <c r="J30" s="26" t="s">
        <v>908</v>
      </c>
      <c r="K30" s="26"/>
      <c r="L30" s="26" t="s">
        <v>909</v>
      </c>
      <c r="M30" s="26" t="s">
        <v>910</v>
      </c>
      <c r="N30" s="26" t="s">
        <v>911</v>
      </c>
      <c r="O30" s="26">
        <v>94975</v>
      </c>
      <c r="P30" s="548">
        <v>39</v>
      </c>
      <c r="Q30" s="26">
        <v>4158992237</v>
      </c>
      <c r="R30" s="26">
        <v>4158992532</v>
      </c>
      <c r="S30" s="26" t="s">
        <v>912</v>
      </c>
      <c r="T30" s="26" t="s">
        <v>913</v>
      </c>
      <c r="U30" s="26" t="s">
        <v>914</v>
      </c>
      <c r="V30" s="26" t="s">
        <v>915</v>
      </c>
      <c r="W30" s="26" t="s">
        <v>916</v>
      </c>
      <c r="X30" s="26" t="s">
        <v>912</v>
      </c>
      <c r="Y30" s="26" t="s">
        <v>913</v>
      </c>
      <c r="Z30" s="26" t="s">
        <v>914</v>
      </c>
      <c r="AA30" s="26" t="s">
        <v>907</v>
      </c>
      <c r="AB30" s="26">
        <v>4158992237</v>
      </c>
      <c r="AC30" s="26"/>
      <c r="AD30" s="26">
        <v>4158992532</v>
      </c>
      <c r="AE30" s="26" t="s">
        <v>915</v>
      </c>
      <c r="AF30" s="26" t="s">
        <v>908</v>
      </c>
      <c r="AG30" s="26" t="s">
        <v>545</v>
      </c>
      <c r="AH30" s="26" t="s">
        <v>909</v>
      </c>
      <c r="AI30" s="26" t="s">
        <v>910</v>
      </c>
      <c r="AJ30" s="26" t="s">
        <v>911</v>
      </c>
      <c r="AK30" s="26">
        <v>94975</v>
      </c>
      <c r="AL30" s="548">
        <v>39</v>
      </c>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t="s">
        <v>545</v>
      </c>
      <c r="CG30" s="26"/>
      <c r="CH30" s="26"/>
      <c r="CI30" s="26"/>
      <c r="CJ30" s="26"/>
      <c r="CK30" s="26"/>
      <c r="CL30" s="26"/>
      <c r="CM30" s="26"/>
      <c r="CN30" s="26">
        <v>1469</v>
      </c>
      <c r="CO30" s="26">
        <v>2217</v>
      </c>
      <c r="CP30" s="26"/>
      <c r="CQ30" s="26"/>
      <c r="CR30" s="26"/>
      <c r="CS30" s="26" t="s">
        <v>561</v>
      </c>
      <c r="CT30" s="26">
        <v>12</v>
      </c>
      <c r="CU30" s="26"/>
      <c r="CV30" s="26"/>
      <c r="CW30" s="26">
        <v>21911</v>
      </c>
      <c r="CX30" s="26" t="s">
        <v>545</v>
      </c>
      <c r="CY30" s="26"/>
      <c r="CZ30" s="26"/>
      <c r="DA30" s="26"/>
      <c r="DB30" s="26"/>
      <c r="DC30" s="26" t="s">
        <v>545</v>
      </c>
      <c r="DD30" s="26" t="s">
        <v>591</v>
      </c>
      <c r="DE30" s="26" t="s">
        <v>917</v>
      </c>
      <c r="DF30" s="26" t="s">
        <v>918</v>
      </c>
      <c r="DG30" s="26" t="s">
        <v>919</v>
      </c>
      <c r="DH30" s="26">
        <v>4158992094</v>
      </c>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row>
    <row r="31" spans="1:155" s="2" customFormat="1" x14ac:dyDescent="0.2">
      <c r="A31" s="739">
        <v>10566</v>
      </c>
      <c r="B31" s="26" t="s">
        <v>920</v>
      </c>
      <c r="C31" s="26"/>
      <c r="D31" s="26"/>
      <c r="E31" s="26"/>
      <c r="F31" s="26"/>
      <c r="G31" s="26"/>
      <c r="H31" s="26"/>
      <c r="I31" s="26"/>
      <c r="J31" s="26" t="s">
        <v>921</v>
      </c>
      <c r="K31" s="26" t="s">
        <v>922</v>
      </c>
      <c r="L31" s="26" t="s">
        <v>923</v>
      </c>
      <c r="M31" s="26" t="s">
        <v>924</v>
      </c>
      <c r="N31" s="26" t="s">
        <v>823</v>
      </c>
      <c r="O31" s="26">
        <v>43215</v>
      </c>
      <c r="P31" s="26">
        <v>2220</v>
      </c>
      <c r="Q31" s="26">
        <v>6142491545</v>
      </c>
      <c r="R31" s="26">
        <v>8663151430</v>
      </c>
      <c r="S31" s="26" t="s">
        <v>925</v>
      </c>
      <c r="T31" s="26" t="s">
        <v>926</v>
      </c>
      <c r="U31" s="26" t="s">
        <v>927</v>
      </c>
      <c r="V31" s="26" t="s">
        <v>928</v>
      </c>
      <c r="W31" s="26" t="s">
        <v>929</v>
      </c>
      <c r="X31" s="26" t="s">
        <v>930</v>
      </c>
      <c r="Y31" s="26" t="s">
        <v>931</v>
      </c>
      <c r="Z31" s="26" t="s">
        <v>932</v>
      </c>
      <c r="AA31" s="26" t="s">
        <v>933</v>
      </c>
      <c r="AB31" s="26">
        <v>6142490427</v>
      </c>
      <c r="AC31" s="26"/>
      <c r="AD31" s="26">
        <v>8663151430</v>
      </c>
      <c r="AE31" s="26" t="s">
        <v>928</v>
      </c>
      <c r="AF31" s="26" t="s">
        <v>921</v>
      </c>
      <c r="AG31" s="26" t="s">
        <v>922</v>
      </c>
      <c r="AH31" s="26" t="s">
        <v>923</v>
      </c>
      <c r="AI31" s="26" t="s">
        <v>924</v>
      </c>
      <c r="AJ31" s="26" t="s">
        <v>823</v>
      </c>
      <c r="AK31" s="26">
        <v>43215</v>
      </c>
      <c r="AL31" s="26">
        <v>2220</v>
      </c>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t="s">
        <v>934</v>
      </c>
      <c r="CG31" s="26"/>
      <c r="CH31" s="26"/>
      <c r="CI31" s="26"/>
      <c r="CJ31" s="26"/>
      <c r="CK31" s="26"/>
      <c r="CL31" s="26"/>
      <c r="CM31" s="26"/>
      <c r="CN31" s="26">
        <v>671</v>
      </c>
      <c r="CO31" s="26">
        <v>792</v>
      </c>
      <c r="CP31" s="26"/>
      <c r="CQ31" s="26"/>
      <c r="CR31" s="26"/>
      <c r="CS31" s="26" t="s">
        <v>561</v>
      </c>
      <c r="CT31" s="26">
        <v>12</v>
      </c>
      <c r="CU31" s="26"/>
      <c r="CV31" s="26"/>
      <c r="CW31" s="26">
        <v>10127</v>
      </c>
      <c r="CX31" s="740">
        <v>140</v>
      </c>
      <c r="CY31" s="26"/>
      <c r="CZ31" s="26"/>
      <c r="DA31" s="26"/>
      <c r="DB31" s="26"/>
      <c r="DC31" s="26"/>
      <c r="DD31" s="26" t="s">
        <v>935</v>
      </c>
      <c r="DE31" s="26" t="s">
        <v>936</v>
      </c>
      <c r="DF31" s="26" t="s">
        <v>937</v>
      </c>
      <c r="DG31" s="26" t="s">
        <v>938</v>
      </c>
      <c r="DH31" s="26">
        <v>6146774452</v>
      </c>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row>
    <row r="32" spans="1:155" s="2" customFormat="1" x14ac:dyDescent="0.2">
      <c r="A32" s="739">
        <v>11236</v>
      </c>
      <c r="B32" s="26" t="s">
        <v>939</v>
      </c>
      <c r="C32" s="26"/>
      <c r="D32" s="26"/>
      <c r="E32" s="26"/>
      <c r="F32" s="26"/>
      <c r="G32" s="26"/>
      <c r="H32" s="26"/>
      <c r="I32" s="26"/>
      <c r="J32" s="26" t="s">
        <v>940</v>
      </c>
      <c r="K32" s="26"/>
      <c r="L32" s="26" t="s">
        <v>753</v>
      </c>
      <c r="M32" s="26"/>
      <c r="N32" s="26" t="s">
        <v>754</v>
      </c>
      <c r="O32" s="26">
        <v>10038</v>
      </c>
      <c r="P32" s="26" t="s">
        <v>545</v>
      </c>
      <c r="Q32" s="26">
        <v>6467940542</v>
      </c>
      <c r="R32" s="26"/>
      <c r="S32" s="26" t="s">
        <v>941</v>
      </c>
      <c r="T32" s="26" t="s">
        <v>942</v>
      </c>
      <c r="U32" s="26" t="s">
        <v>734</v>
      </c>
      <c r="V32" s="26" t="s">
        <v>943</v>
      </c>
      <c r="W32" s="26" t="s">
        <v>944</v>
      </c>
      <c r="X32" s="26" t="s">
        <v>945</v>
      </c>
      <c r="Y32" s="26" t="s">
        <v>946</v>
      </c>
      <c r="Z32" s="26" t="s">
        <v>947</v>
      </c>
      <c r="AA32" s="26" t="s">
        <v>939</v>
      </c>
      <c r="AB32" s="26">
        <v>8602841422</v>
      </c>
      <c r="AC32" s="26"/>
      <c r="AD32" s="26"/>
      <c r="AE32" s="26" t="s">
        <v>948</v>
      </c>
      <c r="AF32" s="26" t="s">
        <v>949</v>
      </c>
      <c r="AG32" s="26" t="s">
        <v>950</v>
      </c>
      <c r="AH32" s="26" t="s">
        <v>876</v>
      </c>
      <c r="AI32" s="26"/>
      <c r="AJ32" s="26" t="s">
        <v>689</v>
      </c>
      <c r="AK32" s="548">
        <v>6032</v>
      </c>
      <c r="AL32" s="26" t="s">
        <v>545</v>
      </c>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t="s">
        <v>951</v>
      </c>
      <c r="CG32" s="26"/>
      <c r="CH32" s="26"/>
      <c r="CI32" s="26"/>
      <c r="CJ32" s="26"/>
      <c r="CK32" s="26"/>
      <c r="CL32" s="26"/>
      <c r="CM32" s="26"/>
      <c r="CN32" s="26">
        <v>1088</v>
      </c>
      <c r="CO32" s="26">
        <v>2951</v>
      </c>
      <c r="CP32" s="26"/>
      <c r="CQ32" s="26"/>
      <c r="CR32" s="26"/>
      <c r="CS32" s="26" t="s">
        <v>561</v>
      </c>
      <c r="CT32" s="26">
        <v>12</v>
      </c>
      <c r="CU32" s="26"/>
      <c r="CV32" s="26"/>
      <c r="CW32" s="26">
        <v>22730</v>
      </c>
      <c r="CX32" s="26"/>
      <c r="CY32" s="26"/>
      <c r="CZ32" s="26"/>
      <c r="DA32" s="26"/>
      <c r="DB32" s="26"/>
      <c r="DC32" s="26"/>
      <c r="DD32" s="26" t="s">
        <v>952</v>
      </c>
      <c r="DE32" s="26" t="s">
        <v>953</v>
      </c>
      <c r="DF32" s="26" t="s">
        <v>954</v>
      </c>
      <c r="DG32" s="26" t="s">
        <v>955</v>
      </c>
      <c r="DH32" s="26">
        <v>6467940559</v>
      </c>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row>
    <row r="33" spans="1:155" s="2" customFormat="1" x14ac:dyDescent="0.2">
      <c r="A33" s="739">
        <v>11748</v>
      </c>
      <c r="B33" s="26" t="s">
        <v>956</v>
      </c>
      <c r="C33" s="26"/>
      <c r="D33" s="26"/>
      <c r="E33" s="26"/>
      <c r="F33" s="26"/>
      <c r="G33" s="26"/>
      <c r="H33" s="26"/>
      <c r="I33" s="26"/>
      <c r="J33" s="26" t="s">
        <v>940</v>
      </c>
      <c r="K33" s="26"/>
      <c r="L33" s="26" t="s">
        <v>753</v>
      </c>
      <c r="M33" s="26"/>
      <c r="N33" s="26" t="s">
        <v>754</v>
      </c>
      <c r="O33" s="26">
        <v>10038</v>
      </c>
      <c r="P33" s="26" t="s">
        <v>545</v>
      </c>
      <c r="Q33" s="26">
        <v>6467940542</v>
      </c>
      <c r="R33" s="26"/>
      <c r="S33" s="26" t="s">
        <v>941</v>
      </c>
      <c r="T33" s="26" t="s">
        <v>942</v>
      </c>
      <c r="U33" s="26" t="s">
        <v>734</v>
      </c>
      <c r="V33" s="26" t="s">
        <v>943</v>
      </c>
      <c r="W33" s="26" t="s">
        <v>944</v>
      </c>
      <c r="X33" s="26" t="s">
        <v>945</v>
      </c>
      <c r="Y33" s="26" t="s">
        <v>946</v>
      </c>
      <c r="Z33" s="26" t="s">
        <v>947</v>
      </c>
      <c r="AA33" s="26" t="s">
        <v>939</v>
      </c>
      <c r="AB33" s="26">
        <v>8602841422</v>
      </c>
      <c r="AC33" s="26"/>
      <c r="AD33" s="26"/>
      <c r="AE33" s="26" t="s">
        <v>948</v>
      </c>
      <c r="AF33" s="26" t="s">
        <v>949</v>
      </c>
      <c r="AG33" s="26" t="s">
        <v>950</v>
      </c>
      <c r="AH33" s="26" t="s">
        <v>876</v>
      </c>
      <c r="AI33" s="26"/>
      <c r="AJ33" s="26" t="s">
        <v>689</v>
      </c>
      <c r="AK33" s="548">
        <v>6032</v>
      </c>
      <c r="AL33" s="26" t="s">
        <v>545</v>
      </c>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t="s">
        <v>951</v>
      </c>
      <c r="CG33" s="26"/>
      <c r="CH33" s="26"/>
      <c r="CI33" s="26"/>
      <c r="CJ33" s="26"/>
      <c r="CK33" s="26"/>
      <c r="CL33" s="26"/>
      <c r="CM33" s="26"/>
      <c r="CN33" s="26">
        <v>2918</v>
      </c>
      <c r="CO33" s="26">
        <v>2951</v>
      </c>
      <c r="CP33" s="26"/>
      <c r="CQ33" s="26"/>
      <c r="CR33" s="26"/>
      <c r="CS33" s="26" t="s">
        <v>561</v>
      </c>
      <c r="CT33" s="26">
        <v>12</v>
      </c>
      <c r="CU33" s="26"/>
      <c r="CV33" s="26"/>
      <c r="CW33" s="26">
        <v>10690</v>
      </c>
      <c r="CX33" s="26"/>
      <c r="CY33" s="26"/>
      <c r="CZ33" s="26"/>
      <c r="DA33" s="26"/>
      <c r="DB33" s="26"/>
      <c r="DC33" s="26"/>
      <c r="DD33" s="26" t="s">
        <v>952</v>
      </c>
      <c r="DE33" s="26" t="s">
        <v>953</v>
      </c>
      <c r="DF33" s="26" t="s">
        <v>954</v>
      </c>
      <c r="DG33" s="26" t="s">
        <v>955</v>
      </c>
      <c r="DH33" s="26">
        <v>6467940559</v>
      </c>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row>
    <row r="34" spans="1:155" s="2" customFormat="1" x14ac:dyDescent="0.2">
      <c r="A34" s="739">
        <v>10466</v>
      </c>
      <c r="B34" s="26" t="s">
        <v>957</v>
      </c>
      <c r="C34" s="26" t="s">
        <v>545</v>
      </c>
      <c r="D34" s="26"/>
      <c r="E34" s="26" t="s">
        <v>545</v>
      </c>
      <c r="F34" s="26"/>
      <c r="G34" s="26" t="s">
        <v>545</v>
      </c>
      <c r="H34" s="26" t="s">
        <v>545</v>
      </c>
      <c r="I34" s="26" t="s">
        <v>545</v>
      </c>
      <c r="J34" s="26" t="s">
        <v>958</v>
      </c>
      <c r="K34" s="26" t="s">
        <v>959</v>
      </c>
      <c r="L34" s="26" t="s">
        <v>960</v>
      </c>
      <c r="M34" s="26" t="s">
        <v>900</v>
      </c>
      <c r="N34" s="26" t="s">
        <v>901</v>
      </c>
      <c r="O34" s="26">
        <v>55416</v>
      </c>
      <c r="P34" s="26"/>
      <c r="Q34" s="26">
        <v>8008723862</v>
      </c>
      <c r="R34" s="26">
        <v>8602627767</v>
      </c>
      <c r="S34" s="26" t="s">
        <v>961</v>
      </c>
      <c r="T34" s="26" t="s">
        <v>962</v>
      </c>
      <c r="U34" s="26" t="s">
        <v>963</v>
      </c>
      <c r="V34" s="26" t="s">
        <v>803</v>
      </c>
      <c r="W34" s="26" t="s">
        <v>964</v>
      </c>
      <c r="X34" s="26" t="s">
        <v>965</v>
      </c>
      <c r="Y34" s="26" t="s">
        <v>966</v>
      </c>
      <c r="Z34" s="26" t="s">
        <v>967</v>
      </c>
      <c r="AA34" s="26" t="s">
        <v>968</v>
      </c>
      <c r="AB34" s="26">
        <v>8602731525</v>
      </c>
      <c r="AC34" s="26"/>
      <c r="AD34" s="26">
        <v>8602738989</v>
      </c>
      <c r="AE34" s="26" t="s">
        <v>803</v>
      </c>
      <c r="AF34" s="26" t="s">
        <v>958</v>
      </c>
      <c r="AG34" s="26" t="s">
        <v>959</v>
      </c>
      <c r="AH34" s="26" t="s">
        <v>960</v>
      </c>
      <c r="AI34" s="26" t="s">
        <v>900</v>
      </c>
      <c r="AJ34" s="26" t="s">
        <v>901</v>
      </c>
      <c r="AK34" s="26">
        <v>55416</v>
      </c>
      <c r="AL34" s="26" t="s">
        <v>545</v>
      </c>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t="s">
        <v>816</v>
      </c>
      <c r="CG34" s="26"/>
      <c r="CH34" s="26"/>
      <c r="CI34" s="26"/>
      <c r="CJ34" s="26"/>
      <c r="CK34" s="26"/>
      <c r="CL34" s="26"/>
      <c r="CM34" s="26"/>
      <c r="CN34" s="26">
        <v>2232</v>
      </c>
      <c r="CO34" s="26">
        <v>2359</v>
      </c>
      <c r="CP34" s="26"/>
      <c r="CQ34" s="26"/>
      <c r="CR34" s="26"/>
      <c r="CS34" s="26" t="s">
        <v>561</v>
      </c>
      <c r="CT34" s="26">
        <v>12</v>
      </c>
      <c r="CU34" s="26"/>
      <c r="CV34" s="26"/>
      <c r="CW34" s="26">
        <v>17352</v>
      </c>
      <c r="CX34" s="26" t="s">
        <v>545</v>
      </c>
      <c r="CY34" s="26"/>
      <c r="CZ34" s="26"/>
      <c r="DA34" s="26"/>
      <c r="DB34" s="26"/>
      <c r="DC34" s="26"/>
      <c r="DD34" s="26" t="s">
        <v>799</v>
      </c>
      <c r="DE34" s="26" t="s">
        <v>800</v>
      </c>
      <c r="DF34" s="26" t="s">
        <v>801</v>
      </c>
      <c r="DG34" s="26" t="s">
        <v>969</v>
      </c>
      <c r="DH34" s="26">
        <v>6307372165</v>
      </c>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row>
    <row r="35" spans="1:155" s="2" customFormat="1" x14ac:dyDescent="0.2">
      <c r="A35" s="739">
        <v>10524</v>
      </c>
      <c r="B35" s="26" t="s">
        <v>968</v>
      </c>
      <c r="C35" s="26" t="s">
        <v>545</v>
      </c>
      <c r="D35" s="26"/>
      <c r="E35" s="26" t="s">
        <v>545</v>
      </c>
      <c r="F35" s="26"/>
      <c r="G35" s="26" t="s">
        <v>545</v>
      </c>
      <c r="H35" s="26" t="s">
        <v>545</v>
      </c>
      <c r="I35" s="26" t="s">
        <v>545</v>
      </c>
      <c r="J35" s="26" t="s">
        <v>958</v>
      </c>
      <c r="K35" s="26" t="s">
        <v>959</v>
      </c>
      <c r="L35" s="26" t="s">
        <v>960</v>
      </c>
      <c r="M35" s="26" t="s">
        <v>900</v>
      </c>
      <c r="N35" s="26" t="s">
        <v>901</v>
      </c>
      <c r="O35" s="26">
        <v>55416</v>
      </c>
      <c r="P35" s="26" t="s">
        <v>545</v>
      </c>
      <c r="Q35" s="26">
        <v>8008723862</v>
      </c>
      <c r="R35" s="26">
        <v>8602627767</v>
      </c>
      <c r="S35" s="26" t="s">
        <v>961</v>
      </c>
      <c r="T35" s="26" t="s">
        <v>962</v>
      </c>
      <c r="U35" s="26" t="s">
        <v>963</v>
      </c>
      <c r="V35" s="26" t="s">
        <v>803</v>
      </c>
      <c r="W35" s="26" t="s">
        <v>964</v>
      </c>
      <c r="X35" s="26" t="s">
        <v>965</v>
      </c>
      <c r="Y35" s="26" t="s">
        <v>966</v>
      </c>
      <c r="Z35" s="26" t="s">
        <v>967</v>
      </c>
      <c r="AA35" s="26" t="s">
        <v>968</v>
      </c>
      <c r="AB35" s="26">
        <v>8602731525</v>
      </c>
      <c r="AC35" s="26"/>
      <c r="AD35" s="26">
        <v>8602738989</v>
      </c>
      <c r="AE35" s="26" t="s">
        <v>803</v>
      </c>
      <c r="AF35" s="26" t="s">
        <v>958</v>
      </c>
      <c r="AG35" s="26" t="s">
        <v>959</v>
      </c>
      <c r="AH35" s="26" t="s">
        <v>960</v>
      </c>
      <c r="AI35" s="26" t="s">
        <v>900</v>
      </c>
      <c r="AJ35" s="26" t="s">
        <v>901</v>
      </c>
      <c r="AK35" s="26">
        <v>55416</v>
      </c>
      <c r="AL35" s="26" t="s">
        <v>545</v>
      </c>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t="s">
        <v>816</v>
      </c>
      <c r="CG35" s="26"/>
      <c r="CH35" s="26"/>
      <c r="CI35" s="26"/>
      <c r="CJ35" s="26"/>
      <c r="CK35" s="26"/>
      <c r="CL35" s="26"/>
      <c r="CM35" s="26"/>
      <c r="CN35" s="26">
        <v>2225</v>
      </c>
      <c r="CO35" s="26">
        <v>2359</v>
      </c>
      <c r="CP35" s="26"/>
      <c r="CQ35" s="26"/>
      <c r="CR35" s="26"/>
      <c r="CS35" s="26" t="s">
        <v>561</v>
      </c>
      <c r="CT35" s="26">
        <v>12</v>
      </c>
      <c r="CU35" s="26"/>
      <c r="CV35" s="26"/>
      <c r="CW35" s="26">
        <v>16194</v>
      </c>
      <c r="CX35" s="740">
        <v>1</v>
      </c>
      <c r="CY35" s="26"/>
      <c r="CZ35" s="26"/>
      <c r="DA35" s="26"/>
      <c r="DB35" s="26"/>
      <c r="DC35" s="26"/>
      <c r="DD35" s="26" t="s">
        <v>799</v>
      </c>
      <c r="DE35" s="26" t="s">
        <v>800</v>
      </c>
      <c r="DF35" s="26" t="s">
        <v>801</v>
      </c>
      <c r="DG35" s="26" t="s">
        <v>969</v>
      </c>
      <c r="DH35" s="26">
        <v>6307372165</v>
      </c>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row>
    <row r="36" spans="1:155" s="2" customFormat="1" x14ac:dyDescent="0.2">
      <c r="A36" s="739">
        <v>11237</v>
      </c>
      <c r="B36" s="26" t="s">
        <v>970</v>
      </c>
      <c r="C36" s="26"/>
      <c r="D36" s="26"/>
      <c r="E36" s="26"/>
      <c r="F36" s="26"/>
      <c r="G36" s="26"/>
      <c r="H36" s="26"/>
      <c r="I36" s="26"/>
      <c r="J36" s="26" t="s">
        <v>971</v>
      </c>
      <c r="K36" s="26"/>
      <c r="L36" s="26" t="s">
        <v>972</v>
      </c>
      <c r="M36" s="26"/>
      <c r="N36" s="26" t="s">
        <v>973</v>
      </c>
      <c r="O36" s="26">
        <v>75266</v>
      </c>
      <c r="P36" s="26">
        <v>7127</v>
      </c>
      <c r="Q36" s="26">
        <v>8473269175</v>
      </c>
      <c r="R36" s="26">
        <v>8473269175</v>
      </c>
      <c r="S36" s="26" t="s">
        <v>974</v>
      </c>
      <c r="T36" s="26" t="s">
        <v>975</v>
      </c>
      <c r="U36" s="26" t="s">
        <v>976</v>
      </c>
      <c r="V36" s="26" t="s">
        <v>977</v>
      </c>
      <c r="W36" s="26"/>
      <c r="X36" s="26" t="s">
        <v>978</v>
      </c>
      <c r="Y36" s="26" t="s">
        <v>979</v>
      </c>
      <c r="Z36" s="26" t="s">
        <v>661</v>
      </c>
      <c r="AA36" s="26" t="s">
        <v>980</v>
      </c>
      <c r="AB36" s="26"/>
      <c r="AC36" s="26"/>
      <c r="AD36" s="26"/>
      <c r="AE36" s="26" t="s">
        <v>981</v>
      </c>
      <c r="AF36" s="26" t="s">
        <v>982</v>
      </c>
      <c r="AG36" s="26" t="s">
        <v>545</v>
      </c>
      <c r="AH36" s="26" t="s">
        <v>983</v>
      </c>
      <c r="AI36" s="26"/>
      <c r="AJ36" s="26" t="s">
        <v>550</v>
      </c>
      <c r="AK36" s="26">
        <v>60062</v>
      </c>
      <c r="AL36" s="26" t="s">
        <v>545</v>
      </c>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t="s">
        <v>984</v>
      </c>
      <c r="CG36" s="26"/>
      <c r="CH36" s="26"/>
      <c r="CI36" s="26"/>
      <c r="CJ36" s="26"/>
      <c r="CK36" s="26"/>
      <c r="CL36" s="26"/>
      <c r="CM36" s="26"/>
      <c r="CN36" s="26">
        <v>1089</v>
      </c>
      <c r="CO36" s="26">
        <v>86</v>
      </c>
      <c r="CP36" s="26"/>
      <c r="CQ36" s="26"/>
      <c r="CR36" s="26"/>
      <c r="CS36" s="26" t="s">
        <v>561</v>
      </c>
      <c r="CT36" s="26">
        <v>12</v>
      </c>
      <c r="CU36" s="26"/>
      <c r="CV36" s="26"/>
      <c r="CW36" s="26">
        <v>19240</v>
      </c>
      <c r="CX36" s="740">
        <v>8</v>
      </c>
      <c r="CY36" s="26"/>
      <c r="CZ36" s="26"/>
      <c r="DA36" s="26"/>
      <c r="DB36" s="26"/>
      <c r="DC36" s="26"/>
      <c r="DD36" s="26" t="s">
        <v>985</v>
      </c>
      <c r="DE36" s="26" t="s">
        <v>986</v>
      </c>
      <c r="DF36" s="26" t="s">
        <v>987</v>
      </c>
      <c r="DG36" s="26" t="s">
        <v>988</v>
      </c>
      <c r="DH36" s="26">
        <v>9910830534</v>
      </c>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row>
    <row r="37" spans="1:155" s="2" customFormat="1" x14ac:dyDescent="0.2">
      <c r="A37" s="739">
        <v>11238</v>
      </c>
      <c r="B37" s="26" t="s">
        <v>989</v>
      </c>
      <c r="C37" s="26"/>
      <c r="D37" s="26"/>
      <c r="E37" s="26"/>
      <c r="F37" s="26"/>
      <c r="G37" s="26"/>
      <c r="H37" s="26"/>
      <c r="I37" s="26"/>
      <c r="J37" s="26" t="s">
        <v>971</v>
      </c>
      <c r="K37" s="26"/>
      <c r="L37" s="26" t="s">
        <v>972</v>
      </c>
      <c r="M37" s="26"/>
      <c r="N37" s="26" t="s">
        <v>973</v>
      </c>
      <c r="O37" s="26">
        <v>75266</v>
      </c>
      <c r="P37" s="26" t="s">
        <v>545</v>
      </c>
      <c r="Q37" s="26">
        <v>8473269175</v>
      </c>
      <c r="R37" s="26">
        <v>8473269175</v>
      </c>
      <c r="S37" s="26" t="s">
        <v>974</v>
      </c>
      <c r="T37" s="26" t="s">
        <v>975</v>
      </c>
      <c r="U37" s="26" t="s">
        <v>976</v>
      </c>
      <c r="V37" s="26" t="s">
        <v>977</v>
      </c>
      <c r="W37" s="26"/>
      <c r="X37" s="26" t="s">
        <v>978</v>
      </c>
      <c r="Y37" s="26" t="s">
        <v>979</v>
      </c>
      <c r="Z37" s="26" t="s">
        <v>661</v>
      </c>
      <c r="AA37" s="26" t="s">
        <v>980</v>
      </c>
      <c r="AB37" s="26"/>
      <c r="AC37" s="26"/>
      <c r="AD37" s="26"/>
      <c r="AE37" s="26" t="s">
        <v>981</v>
      </c>
      <c r="AF37" s="26" t="s">
        <v>982</v>
      </c>
      <c r="AG37" s="26" t="s">
        <v>545</v>
      </c>
      <c r="AH37" s="26" t="s">
        <v>983</v>
      </c>
      <c r="AI37" s="26"/>
      <c r="AJ37" s="26" t="s">
        <v>550</v>
      </c>
      <c r="AK37" s="26">
        <v>60062</v>
      </c>
      <c r="AL37" s="26" t="s">
        <v>545</v>
      </c>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t="s">
        <v>984</v>
      </c>
      <c r="CG37" s="26"/>
      <c r="CH37" s="26"/>
      <c r="CI37" s="26"/>
      <c r="CJ37" s="26"/>
      <c r="CK37" s="26"/>
      <c r="CL37" s="26"/>
      <c r="CM37" s="26"/>
      <c r="CN37" s="26">
        <v>1090</v>
      </c>
      <c r="CO37" s="26">
        <v>86</v>
      </c>
      <c r="CP37" s="26"/>
      <c r="CQ37" s="26"/>
      <c r="CR37" s="26"/>
      <c r="CS37" s="26" t="s">
        <v>561</v>
      </c>
      <c r="CT37" s="26">
        <v>12</v>
      </c>
      <c r="CU37" s="26"/>
      <c r="CV37" s="26"/>
      <c r="CW37" s="26">
        <v>19232</v>
      </c>
      <c r="CX37" s="740">
        <v>8</v>
      </c>
      <c r="CY37" s="26"/>
      <c r="CZ37" s="26"/>
      <c r="DA37" s="26"/>
      <c r="DB37" s="26"/>
      <c r="DC37" s="26"/>
      <c r="DD37" s="26" t="s">
        <v>985</v>
      </c>
      <c r="DE37" s="26" t="s">
        <v>986</v>
      </c>
      <c r="DF37" s="26" t="s">
        <v>987</v>
      </c>
      <c r="DG37" s="26" t="s">
        <v>988</v>
      </c>
      <c r="DH37" s="26">
        <v>9910830534</v>
      </c>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row>
    <row r="38" spans="1:155" s="2" customFormat="1" x14ac:dyDescent="0.2">
      <c r="A38" s="739">
        <v>10462</v>
      </c>
      <c r="B38" s="26" t="s">
        <v>990</v>
      </c>
      <c r="C38" s="26" t="s">
        <v>545</v>
      </c>
      <c r="D38" s="26" t="s">
        <v>545</v>
      </c>
      <c r="E38" s="26" t="s">
        <v>545</v>
      </c>
      <c r="F38" s="26"/>
      <c r="G38" s="26" t="s">
        <v>545</v>
      </c>
      <c r="H38" s="26" t="s">
        <v>545</v>
      </c>
      <c r="I38" s="26" t="s">
        <v>545</v>
      </c>
      <c r="J38" s="26" t="s">
        <v>982</v>
      </c>
      <c r="K38" s="26" t="s">
        <v>991</v>
      </c>
      <c r="L38" s="26" t="s">
        <v>983</v>
      </c>
      <c r="M38" s="26"/>
      <c r="N38" s="26" t="s">
        <v>550</v>
      </c>
      <c r="O38" s="26">
        <v>60062</v>
      </c>
      <c r="P38" s="26">
        <v>7154</v>
      </c>
      <c r="Q38" s="26">
        <v>8474020160</v>
      </c>
      <c r="R38" s="26"/>
      <c r="S38" s="26" t="s">
        <v>545</v>
      </c>
      <c r="T38" s="26" t="s">
        <v>545</v>
      </c>
      <c r="U38" s="26" t="s">
        <v>545</v>
      </c>
      <c r="V38" s="26" t="s">
        <v>545</v>
      </c>
      <c r="W38" s="26" t="s">
        <v>545</v>
      </c>
      <c r="X38" s="26" t="s">
        <v>978</v>
      </c>
      <c r="Y38" s="26" t="s">
        <v>979</v>
      </c>
      <c r="Z38" s="26" t="s">
        <v>661</v>
      </c>
      <c r="AA38" s="26" t="s">
        <v>980</v>
      </c>
      <c r="AB38" s="26"/>
      <c r="AC38" s="26"/>
      <c r="AD38" s="26"/>
      <c r="AE38" s="26" t="s">
        <v>981</v>
      </c>
      <c r="AF38" s="26" t="s">
        <v>982</v>
      </c>
      <c r="AG38" s="26" t="s">
        <v>545</v>
      </c>
      <c r="AH38" s="26" t="s">
        <v>983</v>
      </c>
      <c r="AI38" s="26"/>
      <c r="AJ38" s="26" t="s">
        <v>550</v>
      </c>
      <c r="AK38" s="26">
        <v>60062</v>
      </c>
      <c r="AL38" s="26" t="s">
        <v>545</v>
      </c>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t="s">
        <v>545</v>
      </c>
      <c r="CG38" s="26"/>
      <c r="CH38" s="26"/>
      <c r="CI38" s="26"/>
      <c r="CJ38" s="26"/>
      <c r="CK38" s="26"/>
      <c r="CL38" s="26"/>
      <c r="CM38" s="26"/>
      <c r="CN38" s="26">
        <v>817</v>
      </c>
      <c r="CO38" s="26">
        <v>86</v>
      </c>
      <c r="CP38" s="26"/>
      <c r="CQ38" s="26"/>
      <c r="CR38" s="26"/>
      <c r="CS38" s="741">
        <v>45657</v>
      </c>
      <c r="CT38" s="26">
        <v>6</v>
      </c>
      <c r="CU38" s="26"/>
      <c r="CV38" s="26"/>
      <c r="CW38" s="26">
        <v>11110</v>
      </c>
      <c r="CX38" s="26" t="s">
        <v>545</v>
      </c>
      <c r="CY38" s="26"/>
      <c r="CZ38" s="26" t="s">
        <v>545</v>
      </c>
      <c r="DA38" s="26" t="s">
        <v>545</v>
      </c>
      <c r="DB38" s="26" t="s">
        <v>545</v>
      </c>
      <c r="DC38" s="26" t="s">
        <v>545</v>
      </c>
      <c r="DD38" s="26" t="s">
        <v>985</v>
      </c>
      <c r="DE38" s="26" t="s">
        <v>986</v>
      </c>
      <c r="DF38" s="26" t="s">
        <v>987</v>
      </c>
      <c r="DG38" s="26" t="s">
        <v>988</v>
      </c>
      <c r="DH38" s="26">
        <v>9910830534</v>
      </c>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row>
    <row r="39" spans="1:155" s="2" customFormat="1" x14ac:dyDescent="0.2">
      <c r="A39" s="739">
        <v>11557</v>
      </c>
      <c r="B39" s="26" t="s">
        <v>992</v>
      </c>
      <c r="C39" s="26"/>
      <c r="D39" s="26"/>
      <c r="E39" s="26"/>
      <c r="F39" s="26"/>
      <c r="G39" s="26"/>
      <c r="H39" s="26"/>
      <c r="I39" s="26"/>
      <c r="J39" s="26" t="s">
        <v>971</v>
      </c>
      <c r="K39" s="26"/>
      <c r="L39" s="26" t="s">
        <v>972</v>
      </c>
      <c r="M39" s="26"/>
      <c r="N39" s="26" t="s">
        <v>973</v>
      </c>
      <c r="O39" s="26">
        <v>75266</v>
      </c>
      <c r="P39" s="26" t="s">
        <v>545</v>
      </c>
      <c r="Q39" s="26">
        <v>8473269175</v>
      </c>
      <c r="R39" s="26">
        <v>8473269175</v>
      </c>
      <c r="S39" s="26" t="s">
        <v>974</v>
      </c>
      <c r="T39" s="26" t="s">
        <v>975</v>
      </c>
      <c r="U39" s="26" t="s">
        <v>976</v>
      </c>
      <c r="V39" s="26" t="s">
        <v>977</v>
      </c>
      <c r="W39" s="26"/>
      <c r="X39" s="26" t="s">
        <v>978</v>
      </c>
      <c r="Y39" s="26" t="s">
        <v>979</v>
      </c>
      <c r="Z39" s="26" t="s">
        <v>661</v>
      </c>
      <c r="AA39" s="26" t="s">
        <v>980</v>
      </c>
      <c r="AB39" s="26"/>
      <c r="AC39" s="26"/>
      <c r="AD39" s="26"/>
      <c r="AE39" s="26" t="s">
        <v>981</v>
      </c>
      <c r="AF39" s="26" t="s">
        <v>982</v>
      </c>
      <c r="AG39" s="26" t="s">
        <v>545</v>
      </c>
      <c r="AH39" s="26" t="s">
        <v>983</v>
      </c>
      <c r="AI39" s="26"/>
      <c r="AJ39" s="26" t="s">
        <v>550</v>
      </c>
      <c r="AK39" s="26">
        <v>60062</v>
      </c>
      <c r="AL39" s="26" t="s">
        <v>545</v>
      </c>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t="s">
        <v>984</v>
      </c>
      <c r="CG39" s="26"/>
      <c r="CH39" s="26"/>
      <c r="CI39" s="26"/>
      <c r="CJ39" s="26"/>
      <c r="CK39" s="26"/>
      <c r="CL39" s="26"/>
      <c r="CM39" s="26"/>
      <c r="CN39" s="26">
        <v>1400</v>
      </c>
      <c r="CO39" s="26">
        <v>86</v>
      </c>
      <c r="CP39" s="26"/>
      <c r="CQ39" s="26"/>
      <c r="CR39" s="26"/>
      <c r="CS39" s="26" t="s">
        <v>561</v>
      </c>
      <c r="CT39" s="26">
        <v>12</v>
      </c>
      <c r="CU39" s="26"/>
      <c r="CV39" s="26"/>
      <c r="CW39" s="26">
        <v>36455</v>
      </c>
      <c r="CX39" s="740">
        <v>8</v>
      </c>
      <c r="CY39" s="26"/>
      <c r="CZ39" s="26"/>
      <c r="DA39" s="26"/>
      <c r="DB39" s="26"/>
      <c r="DC39" s="26"/>
      <c r="DD39" s="26" t="s">
        <v>985</v>
      </c>
      <c r="DE39" s="26" t="s">
        <v>986</v>
      </c>
      <c r="DF39" s="26" t="s">
        <v>987</v>
      </c>
      <c r="DG39" s="26" t="s">
        <v>988</v>
      </c>
      <c r="DH39" s="26">
        <v>9910830534</v>
      </c>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row>
    <row r="40" spans="1:155" s="2" customFormat="1" x14ac:dyDescent="0.2">
      <c r="A40" s="739">
        <v>11239</v>
      </c>
      <c r="B40" s="26" t="s">
        <v>993</v>
      </c>
      <c r="C40" s="26"/>
      <c r="D40" s="26"/>
      <c r="E40" s="26"/>
      <c r="F40" s="26"/>
      <c r="G40" s="26"/>
      <c r="H40" s="26"/>
      <c r="I40" s="26"/>
      <c r="J40" s="26" t="s">
        <v>971</v>
      </c>
      <c r="K40" s="26"/>
      <c r="L40" s="26" t="s">
        <v>972</v>
      </c>
      <c r="M40" s="26"/>
      <c r="N40" s="26" t="s">
        <v>973</v>
      </c>
      <c r="O40" s="26">
        <v>75266</v>
      </c>
      <c r="P40" s="26" t="s">
        <v>545</v>
      </c>
      <c r="Q40" s="26">
        <v>8473269175</v>
      </c>
      <c r="R40" s="26">
        <v>8473269175</v>
      </c>
      <c r="S40" s="26" t="s">
        <v>974</v>
      </c>
      <c r="T40" s="26" t="s">
        <v>975</v>
      </c>
      <c r="U40" s="26" t="s">
        <v>976</v>
      </c>
      <c r="V40" s="26" t="s">
        <v>977</v>
      </c>
      <c r="W40" s="26"/>
      <c r="X40" s="26" t="s">
        <v>978</v>
      </c>
      <c r="Y40" s="26" t="s">
        <v>979</v>
      </c>
      <c r="Z40" s="26" t="s">
        <v>661</v>
      </c>
      <c r="AA40" s="26" t="s">
        <v>980</v>
      </c>
      <c r="AB40" s="26"/>
      <c r="AC40" s="26"/>
      <c r="AD40" s="26"/>
      <c r="AE40" s="26" t="s">
        <v>981</v>
      </c>
      <c r="AF40" s="26" t="s">
        <v>982</v>
      </c>
      <c r="AG40" s="26" t="s">
        <v>545</v>
      </c>
      <c r="AH40" s="26" t="s">
        <v>983</v>
      </c>
      <c r="AI40" s="26"/>
      <c r="AJ40" s="26" t="s">
        <v>550</v>
      </c>
      <c r="AK40" s="26">
        <v>60062</v>
      </c>
      <c r="AL40" s="26" t="s">
        <v>545</v>
      </c>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t="s">
        <v>984</v>
      </c>
      <c r="CG40" s="26"/>
      <c r="CH40" s="26"/>
      <c r="CI40" s="26"/>
      <c r="CJ40" s="26"/>
      <c r="CK40" s="26"/>
      <c r="CL40" s="26"/>
      <c r="CM40" s="26"/>
      <c r="CN40" s="26">
        <v>1091</v>
      </c>
      <c r="CO40" s="26">
        <v>86</v>
      </c>
      <c r="CP40" s="26"/>
      <c r="CQ40" s="26"/>
      <c r="CR40" s="26"/>
      <c r="CS40" s="26" t="s">
        <v>561</v>
      </c>
      <c r="CT40" s="26">
        <v>12</v>
      </c>
      <c r="CU40" s="26"/>
      <c r="CV40" s="26"/>
      <c r="CW40" s="26">
        <v>17230</v>
      </c>
      <c r="CX40" s="740">
        <v>8</v>
      </c>
      <c r="CY40" s="26"/>
      <c r="CZ40" s="26"/>
      <c r="DA40" s="26"/>
      <c r="DB40" s="26"/>
      <c r="DC40" s="26"/>
      <c r="DD40" s="26" t="s">
        <v>985</v>
      </c>
      <c r="DE40" s="26" t="s">
        <v>986</v>
      </c>
      <c r="DF40" s="26" t="s">
        <v>987</v>
      </c>
      <c r="DG40" s="26" t="s">
        <v>988</v>
      </c>
      <c r="DH40" s="26">
        <v>9910830534</v>
      </c>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row>
    <row r="41" spans="1:155" s="2" customFormat="1" x14ac:dyDescent="0.2">
      <c r="A41" s="739">
        <v>11241</v>
      </c>
      <c r="B41" s="26" t="s">
        <v>994</v>
      </c>
      <c r="C41" s="26"/>
      <c r="D41" s="26"/>
      <c r="E41" s="26"/>
      <c r="F41" s="26"/>
      <c r="G41" s="26"/>
      <c r="H41" s="26"/>
      <c r="I41" s="26"/>
      <c r="J41" s="26" t="s">
        <v>995</v>
      </c>
      <c r="K41" s="26"/>
      <c r="L41" s="26" t="s">
        <v>996</v>
      </c>
      <c r="M41" s="26" t="s">
        <v>997</v>
      </c>
      <c r="N41" s="26" t="s">
        <v>754</v>
      </c>
      <c r="O41" s="26">
        <v>10604</v>
      </c>
      <c r="P41" s="26" t="s">
        <v>545</v>
      </c>
      <c r="Q41" s="26">
        <v>9143674145</v>
      </c>
      <c r="R41" s="26">
        <v>9143672145</v>
      </c>
      <c r="S41" s="26" t="s">
        <v>998</v>
      </c>
      <c r="T41" s="26" t="s">
        <v>999</v>
      </c>
      <c r="U41" s="26" t="s">
        <v>855</v>
      </c>
      <c r="V41" s="26" t="s">
        <v>1000</v>
      </c>
      <c r="W41" s="26" t="s">
        <v>1001</v>
      </c>
      <c r="X41" s="26" t="s">
        <v>1002</v>
      </c>
      <c r="Y41" s="26" t="s">
        <v>1003</v>
      </c>
      <c r="Z41" s="26" t="s">
        <v>1004</v>
      </c>
      <c r="AA41" s="26" t="s">
        <v>994</v>
      </c>
      <c r="AB41" s="26">
        <v>9143675581</v>
      </c>
      <c r="AC41" s="26"/>
      <c r="AD41" s="26">
        <v>9143672581</v>
      </c>
      <c r="AE41" s="26" t="s">
        <v>1005</v>
      </c>
      <c r="AF41" s="26" t="s">
        <v>995</v>
      </c>
      <c r="AG41" s="26" t="s">
        <v>545</v>
      </c>
      <c r="AH41" s="26" t="s">
        <v>996</v>
      </c>
      <c r="AI41" s="26" t="s">
        <v>997</v>
      </c>
      <c r="AJ41" s="26" t="s">
        <v>754</v>
      </c>
      <c r="AK41" s="26">
        <v>10604</v>
      </c>
      <c r="AL41" s="26" t="s">
        <v>545</v>
      </c>
      <c r="AM41" s="26" t="s">
        <v>1006</v>
      </c>
      <c r="AN41" s="26" t="s">
        <v>1007</v>
      </c>
      <c r="AO41" s="26" t="s">
        <v>1008</v>
      </c>
      <c r="AP41" s="26" t="s">
        <v>994</v>
      </c>
      <c r="AQ41" s="26">
        <v>9143675275</v>
      </c>
      <c r="AR41" s="26"/>
      <c r="AS41" s="26">
        <v>9143672275</v>
      </c>
      <c r="AT41" s="26" t="s">
        <v>1009</v>
      </c>
      <c r="AU41" s="26" t="s">
        <v>995</v>
      </c>
      <c r="AV41" s="26" t="s">
        <v>545</v>
      </c>
      <c r="AW41" s="26" t="s">
        <v>996</v>
      </c>
      <c r="AX41" s="26" t="s">
        <v>997</v>
      </c>
      <c r="AY41" s="26" t="s">
        <v>754</v>
      </c>
      <c r="AZ41" s="26" t="s">
        <v>1010</v>
      </c>
      <c r="BA41" s="26" t="s">
        <v>545</v>
      </c>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t="s">
        <v>1011</v>
      </c>
      <c r="CG41" s="26"/>
      <c r="CH41" s="26"/>
      <c r="CI41" s="26"/>
      <c r="CJ41" s="26"/>
      <c r="CK41" s="26"/>
      <c r="CL41" s="26"/>
      <c r="CM41" s="26"/>
      <c r="CN41" s="26">
        <v>1093</v>
      </c>
      <c r="CO41" s="26">
        <v>3079</v>
      </c>
      <c r="CP41" s="26">
        <v>2854</v>
      </c>
      <c r="CQ41" s="26"/>
      <c r="CR41" s="26"/>
      <c r="CS41" s="26" t="s">
        <v>561</v>
      </c>
      <c r="CT41" s="26">
        <v>12</v>
      </c>
      <c r="CU41" s="26"/>
      <c r="CV41" s="26"/>
      <c r="CW41" s="26">
        <v>60216</v>
      </c>
      <c r="CX41" s="26"/>
      <c r="CY41" s="26"/>
      <c r="CZ41" s="26"/>
      <c r="DA41" s="26"/>
      <c r="DB41" s="26"/>
      <c r="DC41" s="26"/>
      <c r="DD41" s="26" t="s">
        <v>1006</v>
      </c>
      <c r="DE41" s="26" t="s">
        <v>1007</v>
      </c>
      <c r="DF41" s="26" t="s">
        <v>1012</v>
      </c>
      <c r="DG41" s="26" t="s">
        <v>1009</v>
      </c>
      <c r="DH41" s="26">
        <v>9143675275</v>
      </c>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row>
    <row r="42" spans="1:155" s="2" customFormat="1" x14ac:dyDescent="0.2">
      <c r="A42" s="739">
        <v>10478</v>
      </c>
      <c r="B42" s="26" t="s">
        <v>1013</v>
      </c>
      <c r="C42" s="26" t="s">
        <v>545</v>
      </c>
      <c r="D42" s="26" t="s">
        <v>545</v>
      </c>
      <c r="E42" s="26" t="s">
        <v>545</v>
      </c>
      <c r="F42" s="26"/>
      <c r="G42" s="26" t="s">
        <v>545</v>
      </c>
      <c r="H42" s="26" t="s">
        <v>545</v>
      </c>
      <c r="I42" s="26" t="s">
        <v>545</v>
      </c>
      <c r="J42" s="26" t="s">
        <v>1014</v>
      </c>
      <c r="K42" s="26" t="s">
        <v>1015</v>
      </c>
      <c r="L42" s="26" t="s">
        <v>548</v>
      </c>
      <c r="M42" s="26" t="s">
        <v>1016</v>
      </c>
      <c r="N42" s="26" t="s">
        <v>550</v>
      </c>
      <c r="O42" s="738">
        <v>60173</v>
      </c>
      <c r="P42" s="26" t="s">
        <v>545</v>
      </c>
      <c r="Q42" s="26">
        <v>8479692900</v>
      </c>
      <c r="R42" s="26"/>
      <c r="S42" s="26" t="s">
        <v>545</v>
      </c>
      <c r="T42" s="26" t="s">
        <v>545</v>
      </c>
      <c r="U42" s="26" t="s">
        <v>545</v>
      </c>
      <c r="V42" s="26" t="s">
        <v>545</v>
      </c>
      <c r="W42" s="26" t="s">
        <v>545</v>
      </c>
      <c r="X42" s="26" t="s">
        <v>755</v>
      </c>
      <c r="Y42" s="26" t="s">
        <v>1017</v>
      </c>
      <c r="Z42" s="26" t="s">
        <v>1018</v>
      </c>
      <c r="AA42" s="26" t="s">
        <v>1013</v>
      </c>
      <c r="AB42" s="26">
        <v>8479692900</v>
      </c>
      <c r="AC42" s="26"/>
      <c r="AD42" s="26"/>
      <c r="AE42" s="26" t="s">
        <v>1019</v>
      </c>
      <c r="AF42" s="26" t="s">
        <v>1014</v>
      </c>
      <c r="AG42" s="26" t="s">
        <v>1015</v>
      </c>
      <c r="AH42" s="26" t="s">
        <v>548</v>
      </c>
      <c r="AI42" s="26" t="s">
        <v>1016</v>
      </c>
      <c r="AJ42" s="26" t="s">
        <v>550</v>
      </c>
      <c r="AK42" s="548">
        <v>60173</v>
      </c>
      <c r="AL42" s="26" t="s">
        <v>545</v>
      </c>
      <c r="AM42" s="26"/>
      <c r="AN42" s="26"/>
      <c r="AO42" s="26"/>
      <c r="AP42" s="26"/>
      <c r="AQ42" s="26"/>
      <c r="AR42" s="26"/>
      <c r="AS42" s="26"/>
      <c r="AT42" s="26"/>
      <c r="AU42" s="26"/>
      <c r="AV42" s="26"/>
      <c r="AW42" s="26"/>
      <c r="AX42" s="26"/>
      <c r="AY42" s="26"/>
      <c r="AZ42" s="548"/>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t="s">
        <v>545</v>
      </c>
      <c r="CG42" s="26"/>
      <c r="CH42" s="26"/>
      <c r="CI42" s="26"/>
      <c r="CJ42" s="26"/>
      <c r="CK42" s="26"/>
      <c r="CL42" s="26"/>
      <c r="CM42" s="26"/>
      <c r="CN42" s="26">
        <v>3019</v>
      </c>
      <c r="CO42" s="26">
        <v>2988</v>
      </c>
      <c r="CP42" s="26"/>
      <c r="CQ42" s="26"/>
      <c r="CR42" s="26"/>
      <c r="CS42" s="26" t="s">
        <v>561</v>
      </c>
      <c r="CT42" s="26">
        <v>12</v>
      </c>
      <c r="CU42" s="26"/>
      <c r="CV42" s="26"/>
      <c r="CW42" s="26">
        <v>10103</v>
      </c>
      <c r="CX42" s="26" t="s">
        <v>545</v>
      </c>
      <c r="CY42" s="26"/>
      <c r="CZ42" s="26" t="s">
        <v>545</v>
      </c>
      <c r="DA42" s="26" t="s">
        <v>545</v>
      </c>
      <c r="DB42" s="26" t="s">
        <v>545</v>
      </c>
      <c r="DC42" s="26" t="s">
        <v>545</v>
      </c>
      <c r="DD42" s="26" t="s">
        <v>545</v>
      </c>
      <c r="DE42" s="26" t="s">
        <v>545</v>
      </c>
      <c r="DF42" s="26" t="s">
        <v>545</v>
      </c>
      <c r="DG42" s="26" t="s">
        <v>545</v>
      </c>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row>
    <row r="43" spans="1:155" s="2" customFormat="1" x14ac:dyDescent="0.2">
      <c r="A43" s="739">
        <v>11242</v>
      </c>
      <c r="B43" s="26" t="s">
        <v>1020</v>
      </c>
      <c r="C43" s="26"/>
      <c r="D43" s="26"/>
      <c r="E43" s="26"/>
      <c r="F43" s="26"/>
      <c r="G43" s="26"/>
      <c r="H43" s="26"/>
      <c r="I43" s="26"/>
      <c r="J43" s="26" t="s">
        <v>1021</v>
      </c>
      <c r="K43" s="26" t="s">
        <v>1022</v>
      </c>
      <c r="L43" s="26" t="s">
        <v>1023</v>
      </c>
      <c r="M43" s="26" t="s">
        <v>1024</v>
      </c>
      <c r="N43" s="26" t="s">
        <v>1025</v>
      </c>
      <c r="O43" s="26">
        <v>8543</v>
      </c>
      <c r="P43" s="26" t="s">
        <v>545</v>
      </c>
      <c r="Q43" s="26">
        <v>6092434869</v>
      </c>
      <c r="R43" s="26">
        <v>6092752147</v>
      </c>
      <c r="S43" s="26" t="s">
        <v>1026</v>
      </c>
      <c r="T43" s="26" t="s">
        <v>737</v>
      </c>
      <c r="U43" s="26" t="s">
        <v>1027</v>
      </c>
      <c r="V43" s="26" t="s">
        <v>1028</v>
      </c>
      <c r="W43" s="26" t="s">
        <v>1029</v>
      </c>
      <c r="X43" s="26" t="s">
        <v>1030</v>
      </c>
      <c r="Y43" s="26" t="s">
        <v>1031</v>
      </c>
      <c r="Z43" s="26" t="s">
        <v>1032</v>
      </c>
      <c r="AA43" s="26" t="s">
        <v>1020</v>
      </c>
      <c r="AB43" s="26">
        <v>6092752194</v>
      </c>
      <c r="AC43" s="26"/>
      <c r="AD43" s="26">
        <v>6092752147</v>
      </c>
      <c r="AE43" s="26" t="s">
        <v>1033</v>
      </c>
      <c r="AF43" s="26" t="s">
        <v>1022</v>
      </c>
      <c r="AG43" s="26" t="s">
        <v>545</v>
      </c>
      <c r="AH43" s="26" t="s">
        <v>1023</v>
      </c>
      <c r="AI43" s="26" t="s">
        <v>1024</v>
      </c>
      <c r="AJ43" s="26" t="s">
        <v>1025</v>
      </c>
      <c r="AK43" s="26">
        <v>8543</v>
      </c>
      <c r="AL43" s="26">
        <v>5241</v>
      </c>
      <c r="AM43" s="26" t="s">
        <v>1026</v>
      </c>
      <c r="AN43" s="26" t="s">
        <v>737</v>
      </c>
      <c r="AO43" s="26" t="s">
        <v>1034</v>
      </c>
      <c r="AP43" s="26" t="s">
        <v>1020</v>
      </c>
      <c r="AQ43" s="26">
        <v>6092434869</v>
      </c>
      <c r="AR43" s="26"/>
      <c r="AS43" s="26">
        <v>6092752147</v>
      </c>
      <c r="AT43" s="26" t="s">
        <v>1028</v>
      </c>
      <c r="AU43" s="26" t="s">
        <v>1022</v>
      </c>
      <c r="AV43" s="26" t="s">
        <v>545</v>
      </c>
      <c r="AW43" s="26" t="s">
        <v>1023</v>
      </c>
      <c r="AX43" s="26" t="s">
        <v>1024</v>
      </c>
      <c r="AY43" s="26" t="s">
        <v>1025</v>
      </c>
      <c r="AZ43" s="26" t="s">
        <v>1035</v>
      </c>
      <c r="BA43" s="26" t="s">
        <v>545</v>
      </c>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t="s">
        <v>1036</v>
      </c>
      <c r="CG43" s="26"/>
      <c r="CH43" s="26"/>
      <c r="CI43" s="26"/>
      <c r="CJ43" s="26"/>
      <c r="CK43" s="26"/>
      <c r="CL43" s="26"/>
      <c r="CM43" s="26"/>
      <c r="CN43" s="26">
        <v>1094</v>
      </c>
      <c r="CO43" s="26">
        <v>1589</v>
      </c>
      <c r="CP43" s="26">
        <v>1590</v>
      </c>
      <c r="CQ43" s="26"/>
      <c r="CR43" s="26"/>
      <c r="CS43" s="26" t="s">
        <v>561</v>
      </c>
      <c r="CT43" s="26">
        <v>12</v>
      </c>
      <c r="CU43" s="26"/>
      <c r="CV43" s="26"/>
      <c r="CW43" s="26">
        <v>19720</v>
      </c>
      <c r="CX43" s="740">
        <v>361</v>
      </c>
      <c r="CY43" s="26"/>
      <c r="CZ43" s="26"/>
      <c r="DA43" s="26"/>
      <c r="DB43" s="26"/>
      <c r="DC43" s="26"/>
      <c r="DD43" s="26" t="s">
        <v>1026</v>
      </c>
      <c r="DE43" s="26" t="s">
        <v>737</v>
      </c>
      <c r="DF43" s="26" t="s">
        <v>1027</v>
      </c>
      <c r="DG43" s="26" t="s">
        <v>1028</v>
      </c>
      <c r="DH43" s="26">
        <v>6092434869</v>
      </c>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row>
    <row r="44" spans="1:155" s="2" customFormat="1" x14ac:dyDescent="0.2">
      <c r="A44" s="739">
        <v>11243</v>
      </c>
      <c r="B44" s="26" t="s">
        <v>1037</v>
      </c>
      <c r="C44" s="26"/>
      <c r="D44" s="26"/>
      <c r="E44" s="26"/>
      <c r="F44" s="26"/>
      <c r="G44" s="26"/>
      <c r="H44" s="26"/>
      <c r="I44" s="26"/>
      <c r="J44" s="26" t="s">
        <v>1038</v>
      </c>
      <c r="K44" s="26"/>
      <c r="L44" s="26" t="s">
        <v>1039</v>
      </c>
      <c r="M44" s="26"/>
      <c r="N44" s="26" t="s">
        <v>973</v>
      </c>
      <c r="O44" s="26">
        <v>76702</v>
      </c>
      <c r="P44" s="26">
        <v>2549</v>
      </c>
      <c r="Q44" s="26">
        <v>2542972777</v>
      </c>
      <c r="R44" s="26">
        <v>2542972777</v>
      </c>
      <c r="S44" s="26" t="s">
        <v>1040</v>
      </c>
      <c r="T44" s="26" t="s">
        <v>1041</v>
      </c>
      <c r="U44" s="26" t="s">
        <v>1042</v>
      </c>
      <c r="V44" s="26" t="s">
        <v>1043</v>
      </c>
      <c r="W44" s="26" t="s">
        <v>1044</v>
      </c>
      <c r="X44" s="26" t="s">
        <v>1040</v>
      </c>
      <c r="Y44" s="26" t="s">
        <v>1041</v>
      </c>
      <c r="Z44" s="26" t="s">
        <v>1042</v>
      </c>
      <c r="AA44" s="26" t="s">
        <v>1037</v>
      </c>
      <c r="AB44" s="26">
        <v>2542972777</v>
      </c>
      <c r="AC44" s="26">
        <v>3392</v>
      </c>
      <c r="AD44" s="26">
        <v>2542972794</v>
      </c>
      <c r="AE44" s="26" t="s">
        <v>1043</v>
      </c>
      <c r="AF44" s="26" t="s">
        <v>1045</v>
      </c>
      <c r="AG44" s="26" t="s">
        <v>545</v>
      </c>
      <c r="AH44" s="26" t="s">
        <v>1039</v>
      </c>
      <c r="AI44" s="26"/>
      <c r="AJ44" s="26" t="s">
        <v>973</v>
      </c>
      <c r="AK44" s="26">
        <v>76701</v>
      </c>
      <c r="AL44" s="26" t="s">
        <v>545</v>
      </c>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t="s">
        <v>1046</v>
      </c>
      <c r="CG44" s="26"/>
      <c r="CH44" s="26"/>
      <c r="CI44" s="26"/>
      <c r="CJ44" s="26"/>
      <c r="CK44" s="26"/>
      <c r="CL44" s="26"/>
      <c r="CM44" s="26"/>
      <c r="CN44" s="26">
        <v>1095</v>
      </c>
      <c r="CO44" s="26">
        <v>2201</v>
      </c>
      <c r="CP44" s="26"/>
      <c r="CQ44" s="26"/>
      <c r="CR44" s="26"/>
      <c r="CS44" s="26" t="s">
        <v>561</v>
      </c>
      <c r="CT44" s="26">
        <v>12</v>
      </c>
      <c r="CU44" s="26"/>
      <c r="CV44" s="26"/>
      <c r="CW44" s="26">
        <v>68594</v>
      </c>
      <c r="CX44" s="26" t="s">
        <v>545</v>
      </c>
      <c r="CY44" s="26"/>
      <c r="CZ44" s="26"/>
      <c r="DA44" s="26"/>
      <c r="DB44" s="26"/>
      <c r="DC44" s="26"/>
      <c r="DD44" s="26" t="s">
        <v>1047</v>
      </c>
      <c r="DE44" s="26" t="s">
        <v>1048</v>
      </c>
      <c r="DF44" s="26" t="s">
        <v>1049</v>
      </c>
      <c r="DG44" s="26" t="s">
        <v>1050</v>
      </c>
      <c r="DH44" s="26">
        <v>2542972777</v>
      </c>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row>
    <row r="45" spans="1:155" s="2" customFormat="1" x14ac:dyDescent="0.2">
      <c r="A45" s="739">
        <v>11244</v>
      </c>
      <c r="B45" s="26" t="s">
        <v>1051</v>
      </c>
      <c r="C45" s="26" t="s">
        <v>545</v>
      </c>
      <c r="D45" s="26"/>
      <c r="E45" s="26"/>
      <c r="F45" s="26"/>
      <c r="G45" s="26" t="s">
        <v>545</v>
      </c>
      <c r="H45" s="26" t="s">
        <v>545</v>
      </c>
      <c r="I45" s="26" t="s">
        <v>545</v>
      </c>
      <c r="J45" s="26" t="s">
        <v>1052</v>
      </c>
      <c r="K45" s="26"/>
      <c r="L45" s="26" t="s">
        <v>1053</v>
      </c>
      <c r="M45" s="26"/>
      <c r="N45" s="26" t="s">
        <v>550</v>
      </c>
      <c r="O45" s="26">
        <v>60606</v>
      </c>
      <c r="P45" s="26" t="s">
        <v>545</v>
      </c>
      <c r="Q45" s="26">
        <v>4158993162</v>
      </c>
      <c r="R45" s="26">
        <v>4158993162</v>
      </c>
      <c r="S45" s="26" t="s">
        <v>1054</v>
      </c>
      <c r="T45" s="26" t="s">
        <v>1055</v>
      </c>
      <c r="U45" s="26" t="s">
        <v>1056</v>
      </c>
      <c r="V45" s="26" t="s">
        <v>1057</v>
      </c>
      <c r="W45" s="26" t="s">
        <v>545</v>
      </c>
      <c r="X45" s="26" t="s">
        <v>1054</v>
      </c>
      <c r="Y45" s="26" t="s">
        <v>1055</v>
      </c>
      <c r="Z45" s="26" t="s">
        <v>1058</v>
      </c>
      <c r="AA45" s="26" t="s">
        <v>1059</v>
      </c>
      <c r="AB45" s="26">
        <v>4158993162</v>
      </c>
      <c r="AC45" s="26"/>
      <c r="AD45" s="26"/>
      <c r="AE45" s="26" t="s">
        <v>1057</v>
      </c>
      <c r="AF45" s="26" t="s">
        <v>1052</v>
      </c>
      <c r="AG45" s="26" t="s">
        <v>545</v>
      </c>
      <c r="AH45" s="26" t="s">
        <v>1053</v>
      </c>
      <c r="AI45" s="26"/>
      <c r="AJ45" s="26" t="s">
        <v>550</v>
      </c>
      <c r="AK45" s="26">
        <v>60606</v>
      </c>
      <c r="AL45" s="26" t="s">
        <v>545</v>
      </c>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t="s">
        <v>545</v>
      </c>
      <c r="CG45" s="26"/>
      <c r="CH45" s="26"/>
      <c r="CI45" s="26"/>
      <c r="CJ45" s="26"/>
      <c r="CK45" s="26"/>
      <c r="CL45" s="26"/>
      <c r="CM45" s="26"/>
      <c r="CN45" s="26">
        <v>1096</v>
      </c>
      <c r="CO45" s="26">
        <v>354</v>
      </c>
      <c r="CP45" s="26"/>
      <c r="CQ45" s="26"/>
      <c r="CR45" s="26"/>
      <c r="CS45" s="26" t="s">
        <v>561</v>
      </c>
      <c r="CT45" s="26">
        <v>12</v>
      </c>
      <c r="CU45" s="26"/>
      <c r="CV45" s="26"/>
      <c r="CW45" s="26">
        <v>21849</v>
      </c>
      <c r="CX45" s="740">
        <v>761</v>
      </c>
      <c r="CY45" s="26"/>
      <c r="CZ45" s="26"/>
      <c r="DA45" s="26"/>
      <c r="DB45" s="26"/>
      <c r="DC45" s="26" t="s">
        <v>545</v>
      </c>
      <c r="DD45" s="26" t="s">
        <v>750</v>
      </c>
      <c r="DE45" s="26" t="s">
        <v>1060</v>
      </c>
      <c r="DF45" s="26" t="s">
        <v>1061</v>
      </c>
      <c r="DG45" s="26" t="s">
        <v>1062</v>
      </c>
      <c r="DH45" s="26">
        <v>3124623070</v>
      </c>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row>
    <row r="46" spans="1:155" s="2" customFormat="1" x14ac:dyDescent="0.2">
      <c r="A46" s="739">
        <v>11245</v>
      </c>
      <c r="B46" s="26" t="s">
        <v>1063</v>
      </c>
      <c r="C46" s="26"/>
      <c r="D46" s="26"/>
      <c r="E46" s="26"/>
      <c r="F46" s="26"/>
      <c r="G46" s="26"/>
      <c r="H46" s="26"/>
      <c r="I46" s="26"/>
      <c r="J46" s="26" t="s">
        <v>1064</v>
      </c>
      <c r="K46" s="26"/>
      <c r="L46" s="26" t="s">
        <v>1065</v>
      </c>
      <c r="M46" s="26"/>
      <c r="N46" s="26" t="s">
        <v>1066</v>
      </c>
      <c r="O46" s="26">
        <v>33157</v>
      </c>
      <c r="P46" s="26">
        <v>6596</v>
      </c>
      <c r="Q46" s="26">
        <v>3052532244</v>
      </c>
      <c r="R46" s="26"/>
      <c r="S46" s="26" t="s">
        <v>1067</v>
      </c>
      <c r="T46" s="26" t="s">
        <v>1068</v>
      </c>
      <c r="U46" s="26" t="s">
        <v>553</v>
      </c>
      <c r="V46" s="26"/>
      <c r="W46" s="26"/>
      <c r="X46" s="26" t="s">
        <v>1069</v>
      </c>
      <c r="Y46" s="26" t="s">
        <v>1070</v>
      </c>
      <c r="Z46" s="26" t="s">
        <v>1071</v>
      </c>
      <c r="AA46" s="26" t="s">
        <v>1072</v>
      </c>
      <c r="AB46" s="26">
        <v>3052532244</v>
      </c>
      <c r="AC46" s="26">
        <v>33207</v>
      </c>
      <c r="AD46" s="26">
        <v>3052526942</v>
      </c>
      <c r="AE46" s="26" t="s">
        <v>1073</v>
      </c>
      <c r="AF46" s="26" t="s">
        <v>1064</v>
      </c>
      <c r="AG46" s="26" t="s">
        <v>545</v>
      </c>
      <c r="AH46" s="26" t="s">
        <v>1065</v>
      </c>
      <c r="AI46" s="26"/>
      <c r="AJ46" s="26" t="s">
        <v>1066</v>
      </c>
      <c r="AK46" s="26">
        <v>33157</v>
      </c>
      <c r="AL46" s="26">
        <v>6596</v>
      </c>
      <c r="AM46" s="26" t="s">
        <v>1074</v>
      </c>
      <c r="AN46" s="26" t="s">
        <v>1075</v>
      </c>
      <c r="AO46" s="26" t="s">
        <v>1076</v>
      </c>
      <c r="AP46" s="26" t="s">
        <v>1072</v>
      </c>
      <c r="AQ46" s="26">
        <v>3052532244</v>
      </c>
      <c r="AR46" s="26"/>
      <c r="AS46" s="26"/>
      <c r="AT46" s="26" t="s">
        <v>1077</v>
      </c>
      <c r="AU46" s="26" t="s">
        <v>1064</v>
      </c>
      <c r="AV46" s="26" t="s">
        <v>545</v>
      </c>
      <c r="AW46" s="26" t="s">
        <v>1065</v>
      </c>
      <c r="AX46" s="26" t="s">
        <v>1078</v>
      </c>
      <c r="AY46" s="26" t="s">
        <v>1066</v>
      </c>
      <c r="AZ46" s="26" t="s">
        <v>1079</v>
      </c>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v>1097</v>
      </c>
      <c r="CO46" s="26">
        <v>355</v>
      </c>
      <c r="CP46" s="26">
        <v>391</v>
      </c>
      <c r="CQ46" s="26"/>
      <c r="CR46" s="26"/>
      <c r="CS46" s="26" t="s">
        <v>561</v>
      </c>
      <c r="CT46" s="26">
        <v>12</v>
      </c>
      <c r="CU46" s="26"/>
      <c r="CV46" s="26"/>
      <c r="CW46" s="26">
        <v>10111</v>
      </c>
      <c r="CX46" s="740">
        <v>19</v>
      </c>
      <c r="CY46" s="26"/>
      <c r="CZ46" s="26"/>
      <c r="DA46" s="26"/>
      <c r="DB46" s="26"/>
      <c r="DC46" s="26"/>
      <c r="DD46" s="26" t="s">
        <v>1074</v>
      </c>
      <c r="DE46" s="26" t="s">
        <v>1080</v>
      </c>
      <c r="DF46" s="26" t="s">
        <v>1081</v>
      </c>
      <c r="DG46" s="26" t="s">
        <v>1082</v>
      </c>
      <c r="DH46" s="26">
        <v>3052532244</v>
      </c>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row>
    <row r="47" spans="1:155" s="2" customFormat="1" x14ac:dyDescent="0.2">
      <c r="A47" s="739">
        <v>11246</v>
      </c>
      <c r="B47" s="26" t="s">
        <v>1083</v>
      </c>
      <c r="C47" s="26"/>
      <c r="D47" s="26"/>
      <c r="E47" s="26"/>
      <c r="F47" s="26"/>
      <c r="G47" s="26"/>
      <c r="H47" s="26"/>
      <c r="I47" s="26"/>
      <c r="J47" s="26" t="s">
        <v>1064</v>
      </c>
      <c r="K47" s="26"/>
      <c r="L47" s="26" t="s">
        <v>1065</v>
      </c>
      <c r="M47" s="26"/>
      <c r="N47" s="26" t="s">
        <v>1066</v>
      </c>
      <c r="O47" s="26">
        <v>33157</v>
      </c>
      <c r="P47" s="26">
        <v>6596</v>
      </c>
      <c r="Q47" s="26">
        <v>3052532244</v>
      </c>
      <c r="R47" s="26"/>
      <c r="S47" s="26" t="s">
        <v>1067</v>
      </c>
      <c r="T47" s="26" t="s">
        <v>1068</v>
      </c>
      <c r="U47" s="26" t="s">
        <v>553</v>
      </c>
      <c r="V47" s="26"/>
      <c r="W47" s="26"/>
      <c r="X47" s="26" t="s">
        <v>1069</v>
      </c>
      <c r="Y47" s="26" t="s">
        <v>1070</v>
      </c>
      <c r="Z47" s="26" t="s">
        <v>1071</v>
      </c>
      <c r="AA47" s="26" t="s">
        <v>1072</v>
      </c>
      <c r="AB47" s="26">
        <v>3052532244</v>
      </c>
      <c r="AC47" s="26">
        <v>33207</v>
      </c>
      <c r="AD47" s="26">
        <v>3052526942</v>
      </c>
      <c r="AE47" s="26" t="s">
        <v>1073</v>
      </c>
      <c r="AF47" s="26" t="s">
        <v>1064</v>
      </c>
      <c r="AG47" s="26" t="s">
        <v>545</v>
      </c>
      <c r="AH47" s="26" t="s">
        <v>1065</v>
      </c>
      <c r="AI47" s="26"/>
      <c r="AJ47" s="26" t="s">
        <v>1066</v>
      </c>
      <c r="AK47" s="26">
        <v>33157</v>
      </c>
      <c r="AL47" s="26">
        <v>6596</v>
      </c>
      <c r="AM47" s="26" t="s">
        <v>1074</v>
      </c>
      <c r="AN47" s="26" t="s">
        <v>1075</v>
      </c>
      <c r="AO47" s="26" t="s">
        <v>1076</v>
      </c>
      <c r="AP47" s="26" t="s">
        <v>1072</v>
      </c>
      <c r="AQ47" s="26">
        <v>3052532244</v>
      </c>
      <c r="AR47" s="26"/>
      <c r="AS47" s="26"/>
      <c r="AT47" s="26" t="s">
        <v>1077</v>
      </c>
      <c r="AU47" s="26" t="s">
        <v>1064</v>
      </c>
      <c r="AV47" s="26" t="s">
        <v>545</v>
      </c>
      <c r="AW47" s="26" t="s">
        <v>1065</v>
      </c>
      <c r="AX47" s="26" t="s">
        <v>1078</v>
      </c>
      <c r="AY47" s="26" t="s">
        <v>1066</v>
      </c>
      <c r="AZ47" s="26" t="s">
        <v>1079</v>
      </c>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v>1098</v>
      </c>
      <c r="CO47" s="26">
        <v>355</v>
      </c>
      <c r="CP47" s="26">
        <v>391</v>
      </c>
      <c r="CQ47" s="26"/>
      <c r="CR47" s="26"/>
      <c r="CS47" s="26" t="s">
        <v>561</v>
      </c>
      <c r="CT47" s="26">
        <v>12</v>
      </c>
      <c r="CU47" s="26"/>
      <c r="CV47" s="26"/>
      <c r="CW47" s="26">
        <v>60275</v>
      </c>
      <c r="CX47" s="740">
        <v>19</v>
      </c>
      <c r="CY47" s="26"/>
      <c r="CZ47" s="26"/>
      <c r="DA47" s="26"/>
      <c r="DB47" s="26"/>
      <c r="DC47" s="26"/>
      <c r="DD47" s="26" t="s">
        <v>1074</v>
      </c>
      <c r="DE47" s="26" t="s">
        <v>1080</v>
      </c>
      <c r="DF47" s="26" t="s">
        <v>1081</v>
      </c>
      <c r="DG47" s="26" t="s">
        <v>1082</v>
      </c>
      <c r="DH47" s="26">
        <v>3052532244</v>
      </c>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row>
    <row r="48" spans="1:155" s="2" customFormat="1" x14ac:dyDescent="0.2">
      <c r="A48" s="739">
        <v>11247</v>
      </c>
      <c r="B48" s="26" t="s">
        <v>1084</v>
      </c>
      <c r="C48" s="26"/>
      <c r="D48" s="26"/>
      <c r="E48" s="26"/>
      <c r="F48" s="26"/>
      <c r="G48" s="26"/>
      <c r="H48" s="26"/>
      <c r="I48" s="26"/>
      <c r="J48" s="26" t="s">
        <v>1085</v>
      </c>
      <c r="K48" s="26" t="s">
        <v>1086</v>
      </c>
      <c r="L48" s="26" t="s">
        <v>972</v>
      </c>
      <c r="M48" s="26" t="s">
        <v>972</v>
      </c>
      <c r="N48" s="26" t="s">
        <v>973</v>
      </c>
      <c r="O48" s="26">
        <v>75234</v>
      </c>
      <c r="P48" s="26" t="s">
        <v>545</v>
      </c>
      <c r="Q48" s="26">
        <v>4695224400</v>
      </c>
      <c r="R48" s="26">
        <v>4695224401</v>
      </c>
      <c r="S48" s="26" t="s">
        <v>1087</v>
      </c>
      <c r="T48" s="26" t="s">
        <v>1088</v>
      </c>
      <c r="U48" s="26" t="s">
        <v>647</v>
      </c>
      <c r="V48" s="26" t="s">
        <v>1089</v>
      </c>
      <c r="W48" s="26" t="s">
        <v>1090</v>
      </c>
      <c r="X48" s="26" t="s">
        <v>1091</v>
      </c>
      <c r="Y48" s="26" t="s">
        <v>1092</v>
      </c>
      <c r="Z48" s="26" t="s">
        <v>1093</v>
      </c>
      <c r="AA48" s="26" t="s">
        <v>1084</v>
      </c>
      <c r="AB48" s="26">
        <v>4695224400</v>
      </c>
      <c r="AC48" s="26"/>
      <c r="AD48" s="26"/>
      <c r="AE48" s="26" t="s">
        <v>1089</v>
      </c>
      <c r="AF48" s="26" t="s">
        <v>1085</v>
      </c>
      <c r="AG48" s="26" t="s">
        <v>1086</v>
      </c>
      <c r="AH48" s="26" t="s">
        <v>972</v>
      </c>
      <c r="AI48" s="26" t="s">
        <v>972</v>
      </c>
      <c r="AJ48" s="26" t="s">
        <v>973</v>
      </c>
      <c r="AK48" s="26">
        <v>75234</v>
      </c>
      <c r="AL48" s="26" t="s">
        <v>545</v>
      </c>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v>1099</v>
      </c>
      <c r="CO48" s="26">
        <v>1346</v>
      </c>
      <c r="CP48" s="26"/>
      <c r="CQ48" s="26"/>
      <c r="CR48" s="26"/>
      <c r="CS48" s="26" t="s">
        <v>561</v>
      </c>
      <c r="CT48" s="26">
        <v>12</v>
      </c>
      <c r="CU48" s="26"/>
      <c r="CV48" s="26"/>
      <c r="CW48" s="26">
        <v>66001</v>
      </c>
      <c r="CX48" s="740">
        <v>3436</v>
      </c>
      <c r="CY48" s="26"/>
      <c r="CZ48" s="26"/>
      <c r="DA48" s="26"/>
      <c r="DB48" s="26"/>
      <c r="DC48" s="26"/>
      <c r="DD48" s="26" t="s">
        <v>1094</v>
      </c>
      <c r="DE48" s="26" t="s">
        <v>1095</v>
      </c>
      <c r="DF48" s="26" t="s">
        <v>1096</v>
      </c>
      <c r="DG48" s="26" t="s">
        <v>1089</v>
      </c>
      <c r="DH48" s="26">
        <v>4695224400</v>
      </c>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row>
    <row r="49" spans="1:155" s="2" customFormat="1" x14ac:dyDescent="0.2">
      <c r="A49" s="739">
        <v>10012</v>
      </c>
      <c r="B49" s="26" t="s">
        <v>1097</v>
      </c>
      <c r="C49" s="26"/>
      <c r="D49" s="26"/>
      <c r="E49" s="26"/>
      <c r="F49" s="26"/>
      <c r="G49" s="26"/>
      <c r="H49" s="26"/>
      <c r="I49" s="26"/>
      <c r="J49" s="26" t="s">
        <v>1098</v>
      </c>
      <c r="K49" s="26"/>
      <c r="L49" s="26" t="s">
        <v>1099</v>
      </c>
      <c r="M49" s="26" t="s">
        <v>1016</v>
      </c>
      <c r="N49" s="26" t="s">
        <v>550</v>
      </c>
      <c r="O49" s="738">
        <v>60606</v>
      </c>
      <c r="P49" s="26" t="s">
        <v>545</v>
      </c>
      <c r="Q49" s="26">
        <v>3128225000</v>
      </c>
      <c r="R49" s="26"/>
      <c r="S49" s="26" t="s">
        <v>1100</v>
      </c>
      <c r="T49" s="26" t="s">
        <v>1101</v>
      </c>
      <c r="U49" s="26" t="s">
        <v>1102</v>
      </c>
      <c r="V49" s="26" t="s">
        <v>1103</v>
      </c>
      <c r="W49" s="26" t="s">
        <v>1104</v>
      </c>
      <c r="X49" s="26" t="s">
        <v>1105</v>
      </c>
      <c r="Y49" s="26" t="s">
        <v>1106</v>
      </c>
      <c r="Z49" s="26" t="s">
        <v>1107</v>
      </c>
      <c r="AA49" s="26" t="s">
        <v>1108</v>
      </c>
      <c r="AB49" s="26">
        <v>3128222739</v>
      </c>
      <c r="AC49" s="26"/>
      <c r="AD49" s="26">
        <v>3122604640</v>
      </c>
      <c r="AE49" s="26" t="s">
        <v>1109</v>
      </c>
      <c r="AF49" s="26" t="s">
        <v>1098</v>
      </c>
      <c r="AG49" s="26" t="s">
        <v>545</v>
      </c>
      <c r="AH49" s="26" t="s">
        <v>1053</v>
      </c>
      <c r="AI49" s="26" t="s">
        <v>1016</v>
      </c>
      <c r="AJ49" s="26" t="s">
        <v>550</v>
      </c>
      <c r="AK49" s="548">
        <v>60606</v>
      </c>
      <c r="AL49" s="26" t="s">
        <v>545</v>
      </c>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t="s">
        <v>1110</v>
      </c>
      <c r="CG49" s="26"/>
      <c r="CH49" s="26"/>
      <c r="CI49" s="26"/>
      <c r="CJ49" s="26"/>
      <c r="CK49" s="26"/>
      <c r="CL49" s="26"/>
      <c r="CM49" s="26"/>
      <c r="CN49" s="26">
        <v>829</v>
      </c>
      <c r="CO49" s="26">
        <v>678</v>
      </c>
      <c r="CP49" s="26"/>
      <c r="CQ49" s="26"/>
      <c r="CR49" s="26"/>
      <c r="CS49" s="26" t="s">
        <v>561</v>
      </c>
      <c r="CT49" s="26">
        <v>12</v>
      </c>
      <c r="CU49" s="26"/>
      <c r="CV49" s="26"/>
      <c r="CW49" s="26">
        <v>20427</v>
      </c>
      <c r="CX49" s="740">
        <v>218</v>
      </c>
      <c r="CY49" s="26"/>
      <c r="CZ49" s="26"/>
      <c r="DA49" s="26"/>
      <c r="DB49" s="26"/>
      <c r="DC49" s="26"/>
      <c r="DD49" s="26" t="s">
        <v>1111</v>
      </c>
      <c r="DE49" s="26" t="s">
        <v>1112</v>
      </c>
      <c r="DF49" s="26" t="s">
        <v>1113</v>
      </c>
      <c r="DG49" s="26" t="s">
        <v>1114</v>
      </c>
      <c r="DH49" s="26">
        <v>3128224121</v>
      </c>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row>
    <row r="50" spans="1:155" s="2" customFormat="1" x14ac:dyDescent="0.2">
      <c r="A50" s="739">
        <v>11249</v>
      </c>
      <c r="B50" s="26" t="s">
        <v>1115</v>
      </c>
      <c r="C50" s="26"/>
      <c r="D50" s="26"/>
      <c r="E50" s="26"/>
      <c r="F50" s="26"/>
      <c r="G50" s="26"/>
      <c r="H50" s="26"/>
      <c r="I50" s="26"/>
      <c r="J50" s="26" t="s">
        <v>1116</v>
      </c>
      <c r="K50" s="26"/>
      <c r="L50" s="26" t="s">
        <v>1117</v>
      </c>
      <c r="M50" s="26" t="s">
        <v>1118</v>
      </c>
      <c r="N50" s="26" t="s">
        <v>1119</v>
      </c>
      <c r="O50" s="26">
        <v>1570</v>
      </c>
      <c r="P50" s="26" t="s">
        <v>545</v>
      </c>
      <c r="Q50" s="26">
        <v>5089494872</v>
      </c>
      <c r="R50" s="26">
        <v>5086716872</v>
      </c>
      <c r="S50" s="26" t="s">
        <v>1120</v>
      </c>
      <c r="T50" s="26" t="s">
        <v>1121</v>
      </c>
      <c r="U50" s="26" t="s">
        <v>1122</v>
      </c>
      <c r="V50" s="26" t="s">
        <v>1123</v>
      </c>
      <c r="W50" s="26" t="s">
        <v>1124</v>
      </c>
      <c r="X50" s="26" t="s">
        <v>883</v>
      </c>
      <c r="Y50" s="26" t="s">
        <v>1125</v>
      </c>
      <c r="Z50" s="26" t="s">
        <v>1126</v>
      </c>
      <c r="AA50" s="26" t="s">
        <v>1127</v>
      </c>
      <c r="AB50" s="26">
        <v>5089491500</v>
      </c>
      <c r="AC50" s="26">
        <v>14608</v>
      </c>
      <c r="AD50" s="26">
        <v>5086716408</v>
      </c>
      <c r="AE50" s="26" t="s">
        <v>1123</v>
      </c>
      <c r="AF50" s="26" t="s">
        <v>1116</v>
      </c>
      <c r="AG50" s="26" t="s">
        <v>545</v>
      </c>
      <c r="AH50" s="26" t="s">
        <v>1117</v>
      </c>
      <c r="AI50" s="26" t="s">
        <v>1118</v>
      </c>
      <c r="AJ50" s="26" t="s">
        <v>1119</v>
      </c>
      <c r="AK50" s="26">
        <v>1570</v>
      </c>
      <c r="AL50" s="26" t="s">
        <v>545</v>
      </c>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t="s">
        <v>1128</v>
      </c>
      <c r="CG50" s="26"/>
      <c r="CH50" s="26"/>
      <c r="CI50" s="26"/>
      <c r="CJ50" s="26"/>
      <c r="CK50" s="26"/>
      <c r="CL50" s="26"/>
      <c r="CM50" s="26"/>
      <c r="CN50" s="26">
        <v>1101</v>
      </c>
      <c r="CO50" s="26">
        <v>392</v>
      </c>
      <c r="CP50" s="26"/>
      <c r="CQ50" s="26"/>
      <c r="CR50" s="26"/>
      <c r="CS50" s="26" t="s">
        <v>561</v>
      </c>
      <c r="CT50" s="26">
        <v>12</v>
      </c>
      <c r="CU50" s="26"/>
      <c r="CV50" s="26"/>
      <c r="CW50" s="26">
        <v>19941</v>
      </c>
      <c r="CX50" s="740">
        <v>411</v>
      </c>
      <c r="CY50" s="26"/>
      <c r="CZ50" s="26"/>
      <c r="DA50" s="26"/>
      <c r="DB50" s="26"/>
      <c r="DC50" s="26"/>
      <c r="DD50" s="26" t="s">
        <v>1129</v>
      </c>
      <c r="DE50" s="26" t="s">
        <v>1130</v>
      </c>
      <c r="DF50" s="26" t="s">
        <v>1131</v>
      </c>
      <c r="DG50" s="26" t="s">
        <v>1132</v>
      </c>
      <c r="DH50" s="26">
        <v>5089494103</v>
      </c>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row>
    <row r="51" spans="1:155" s="2" customFormat="1" x14ac:dyDescent="0.2">
      <c r="A51" s="739">
        <v>11250</v>
      </c>
      <c r="B51" s="26" t="s">
        <v>1133</v>
      </c>
      <c r="C51" s="26"/>
      <c r="D51" s="26"/>
      <c r="E51" s="26"/>
      <c r="F51" s="26"/>
      <c r="G51" s="26"/>
      <c r="H51" s="26"/>
      <c r="I51" s="26"/>
      <c r="J51" s="26" t="s">
        <v>820</v>
      </c>
      <c r="K51" s="26" t="s">
        <v>819</v>
      </c>
      <c r="L51" s="26" t="s">
        <v>821</v>
      </c>
      <c r="M51" s="26" t="s">
        <v>822</v>
      </c>
      <c r="N51" s="26" t="s">
        <v>823</v>
      </c>
      <c r="O51" s="738">
        <v>44181</v>
      </c>
      <c r="P51" s="26">
        <v>8048</v>
      </c>
      <c r="Q51" s="26">
        <v>6158077601</v>
      </c>
      <c r="R51" s="26">
        <v>6158077630</v>
      </c>
      <c r="S51" s="26" t="s">
        <v>1134</v>
      </c>
      <c r="T51" s="26" t="s">
        <v>1135</v>
      </c>
      <c r="U51" s="26" t="s">
        <v>734</v>
      </c>
      <c r="V51" s="26" t="s">
        <v>1136</v>
      </c>
      <c r="W51" s="26" t="s">
        <v>1137</v>
      </c>
      <c r="X51" s="26" t="s">
        <v>1138</v>
      </c>
      <c r="Y51" s="26" t="s">
        <v>1139</v>
      </c>
      <c r="Z51" s="26" t="s">
        <v>1140</v>
      </c>
      <c r="AA51" s="26" t="s">
        <v>1141</v>
      </c>
      <c r="AB51" s="26"/>
      <c r="AC51" s="26"/>
      <c r="AD51" s="26"/>
      <c r="AE51" s="26" t="s">
        <v>803</v>
      </c>
      <c r="AF51" s="26" t="s">
        <v>819</v>
      </c>
      <c r="AG51" s="26" t="s">
        <v>820</v>
      </c>
      <c r="AH51" s="26" t="s">
        <v>821</v>
      </c>
      <c r="AI51" s="26" t="s">
        <v>822</v>
      </c>
      <c r="AJ51" s="26" t="s">
        <v>823</v>
      </c>
      <c r="AK51" s="548">
        <v>44181</v>
      </c>
      <c r="AL51" s="26">
        <v>8048</v>
      </c>
      <c r="AM51" s="26" t="s">
        <v>1142</v>
      </c>
      <c r="AN51" s="26" t="s">
        <v>1143</v>
      </c>
      <c r="AO51" s="26" t="s">
        <v>1140</v>
      </c>
      <c r="AP51" s="26" t="s">
        <v>802</v>
      </c>
      <c r="AQ51" s="26"/>
      <c r="AR51" s="26"/>
      <c r="AS51" s="26"/>
      <c r="AT51" s="26" t="s">
        <v>803</v>
      </c>
      <c r="AU51" s="26" t="s">
        <v>820</v>
      </c>
      <c r="AV51" s="26" t="s">
        <v>819</v>
      </c>
      <c r="AW51" s="26" t="s">
        <v>821</v>
      </c>
      <c r="AX51" s="26" t="s">
        <v>822</v>
      </c>
      <c r="AY51" s="26" t="s">
        <v>823</v>
      </c>
      <c r="AZ51" s="26" t="s">
        <v>1144</v>
      </c>
      <c r="BA51" s="26" t="s">
        <v>1145</v>
      </c>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t="s">
        <v>816</v>
      </c>
      <c r="CG51" s="26"/>
      <c r="CH51" s="26"/>
      <c r="CI51" s="26"/>
      <c r="CJ51" s="26"/>
      <c r="CK51" s="26"/>
      <c r="CL51" s="26"/>
      <c r="CM51" s="26"/>
      <c r="CN51" s="26">
        <v>1102</v>
      </c>
      <c r="CO51" s="26">
        <v>3215</v>
      </c>
      <c r="CP51" s="26">
        <v>2883</v>
      </c>
      <c r="CQ51" s="26"/>
      <c r="CR51" s="26"/>
      <c r="CS51" s="26" t="s">
        <v>561</v>
      </c>
      <c r="CT51" s="26">
        <v>12</v>
      </c>
      <c r="CU51" s="26"/>
      <c r="CV51" s="26"/>
      <c r="CW51" s="26">
        <v>12321</v>
      </c>
      <c r="CX51" s="740">
        <v>1</v>
      </c>
      <c r="CY51" s="26"/>
      <c r="CZ51" s="26"/>
      <c r="DA51" s="26"/>
      <c r="DB51" s="26"/>
      <c r="DC51" s="26"/>
      <c r="DD51" s="26" t="s">
        <v>1146</v>
      </c>
      <c r="DE51" s="26" t="s">
        <v>813</v>
      </c>
      <c r="DF51" s="26" t="s">
        <v>1147</v>
      </c>
      <c r="DG51" s="26" t="s">
        <v>1148</v>
      </c>
      <c r="DH51" s="26">
        <v>8602737297</v>
      </c>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row>
    <row r="52" spans="1:155" s="2" customFormat="1" x14ac:dyDescent="0.2">
      <c r="A52" s="739">
        <v>11252</v>
      </c>
      <c r="B52" s="26" t="s">
        <v>1149</v>
      </c>
      <c r="C52" s="26"/>
      <c r="D52" s="26"/>
      <c r="E52" s="26"/>
      <c r="F52" s="26"/>
      <c r="G52" s="26"/>
      <c r="H52" s="26"/>
      <c r="I52" s="26"/>
      <c r="J52" s="26" t="s">
        <v>1150</v>
      </c>
      <c r="K52" s="26"/>
      <c r="L52" s="26" t="s">
        <v>1151</v>
      </c>
      <c r="M52" s="26"/>
      <c r="N52" s="26" t="s">
        <v>1119</v>
      </c>
      <c r="O52" s="26">
        <v>2116</v>
      </c>
      <c r="P52" s="26" t="s">
        <v>545</v>
      </c>
      <c r="Q52" s="26">
        <v>8572242185</v>
      </c>
      <c r="R52" s="26">
        <v>6034301650</v>
      </c>
      <c r="S52" s="26" t="s">
        <v>755</v>
      </c>
      <c r="T52" s="26" t="s">
        <v>1152</v>
      </c>
      <c r="U52" s="26" t="s">
        <v>1153</v>
      </c>
      <c r="V52" s="26" t="s">
        <v>1154</v>
      </c>
      <c r="W52" s="26" t="s">
        <v>1155</v>
      </c>
      <c r="X52" s="26" t="s">
        <v>1156</v>
      </c>
      <c r="Y52" s="26" t="s">
        <v>1157</v>
      </c>
      <c r="Z52" s="26" t="s">
        <v>1158</v>
      </c>
      <c r="AA52" s="26" t="s">
        <v>1159</v>
      </c>
      <c r="AB52" s="26">
        <v>8572242185</v>
      </c>
      <c r="AC52" s="26"/>
      <c r="AD52" s="26">
        <v>6034301650</v>
      </c>
      <c r="AE52" s="26" t="s">
        <v>1154</v>
      </c>
      <c r="AF52" s="26" t="s">
        <v>1150</v>
      </c>
      <c r="AG52" s="26" t="s">
        <v>545</v>
      </c>
      <c r="AH52" s="26" t="s">
        <v>1151</v>
      </c>
      <c r="AI52" s="26" t="s">
        <v>1160</v>
      </c>
      <c r="AJ52" s="26" t="s">
        <v>1119</v>
      </c>
      <c r="AK52" s="548">
        <v>2116</v>
      </c>
      <c r="AL52" s="26" t="s">
        <v>545</v>
      </c>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t="s">
        <v>1161</v>
      </c>
      <c r="CG52" s="26"/>
      <c r="CH52" s="26"/>
      <c r="CI52" s="26"/>
      <c r="CJ52" s="26"/>
      <c r="CK52" s="26"/>
      <c r="CL52" s="26"/>
      <c r="CM52" s="26"/>
      <c r="CN52" s="26">
        <v>1104</v>
      </c>
      <c r="CO52" s="26">
        <v>1641</v>
      </c>
      <c r="CP52" s="26"/>
      <c r="CQ52" s="26"/>
      <c r="CR52" s="26"/>
      <c r="CS52" s="26" t="s">
        <v>561</v>
      </c>
      <c r="CT52" s="26">
        <v>12</v>
      </c>
      <c r="CU52" s="26"/>
      <c r="CV52" s="26"/>
      <c r="CW52" s="26">
        <v>19690</v>
      </c>
      <c r="CX52" s="26"/>
      <c r="CY52" s="26"/>
      <c r="CZ52" s="26"/>
      <c r="DA52" s="26"/>
      <c r="DB52" s="26"/>
      <c r="DC52" s="26"/>
      <c r="DD52" s="26" t="s">
        <v>755</v>
      </c>
      <c r="DE52" s="26" t="s">
        <v>1152</v>
      </c>
      <c r="DF52" s="26" t="s">
        <v>1153</v>
      </c>
      <c r="DG52" s="26" t="s">
        <v>1154</v>
      </c>
      <c r="DH52" s="26">
        <v>8572242185</v>
      </c>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row>
    <row r="53" spans="1:155" x14ac:dyDescent="0.2">
      <c r="A53" s="739">
        <v>11453</v>
      </c>
      <c r="B53" s="26" t="s">
        <v>1162</v>
      </c>
      <c r="C53" s="26"/>
      <c r="D53" s="26"/>
      <c r="E53" s="26"/>
      <c r="F53" s="26"/>
      <c r="G53" s="26"/>
      <c r="H53" s="26"/>
      <c r="I53" s="26"/>
      <c r="J53" s="26" t="s">
        <v>1163</v>
      </c>
      <c r="K53" s="26"/>
      <c r="L53" s="26" t="s">
        <v>1164</v>
      </c>
      <c r="M53" s="26" t="s">
        <v>1165</v>
      </c>
      <c r="N53" s="26" t="s">
        <v>764</v>
      </c>
      <c r="O53" s="26">
        <v>53783</v>
      </c>
      <c r="P53" s="548" t="s">
        <v>545</v>
      </c>
      <c r="Q53" s="26">
        <v>9203305353</v>
      </c>
      <c r="R53" s="26">
        <v>9203305990</v>
      </c>
      <c r="S53" s="26" t="s">
        <v>1166</v>
      </c>
      <c r="T53" s="26" t="s">
        <v>1167</v>
      </c>
      <c r="U53" s="26" t="s">
        <v>647</v>
      </c>
      <c r="V53" s="26" t="s">
        <v>1168</v>
      </c>
      <c r="W53" s="26" t="s">
        <v>545</v>
      </c>
      <c r="X53" s="26" t="s">
        <v>1169</v>
      </c>
      <c r="Y53" s="26" t="s">
        <v>1170</v>
      </c>
      <c r="Z53" s="26" t="s">
        <v>1171</v>
      </c>
      <c r="AA53" s="26" t="s">
        <v>1172</v>
      </c>
      <c r="AB53" s="26">
        <v>6157441756</v>
      </c>
      <c r="AC53" s="26"/>
      <c r="AD53" s="26"/>
      <c r="AE53" s="26" t="s">
        <v>1173</v>
      </c>
      <c r="AF53" s="26" t="s">
        <v>1174</v>
      </c>
      <c r="AG53" s="26" t="s">
        <v>1175</v>
      </c>
      <c r="AH53" s="26" t="s">
        <v>1176</v>
      </c>
      <c r="AI53" s="26" t="s">
        <v>1177</v>
      </c>
      <c r="AJ53" s="26" t="s">
        <v>1178</v>
      </c>
      <c r="AK53" s="26">
        <v>37214</v>
      </c>
      <c r="AL53" s="26" t="s">
        <v>545</v>
      </c>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t="s">
        <v>1179</v>
      </c>
      <c r="CG53" s="26"/>
      <c r="CH53" s="26"/>
      <c r="CI53" s="26"/>
      <c r="CJ53" s="26"/>
      <c r="CK53" s="26"/>
      <c r="CL53" s="26"/>
      <c r="CM53" s="26"/>
      <c r="CN53" s="26">
        <v>1299</v>
      </c>
      <c r="CO53" s="26">
        <v>422</v>
      </c>
      <c r="CP53" s="26"/>
      <c r="CQ53" s="26"/>
      <c r="CR53" s="26"/>
      <c r="CS53" s="26" t="s">
        <v>561</v>
      </c>
      <c r="CT53" s="26">
        <v>12</v>
      </c>
      <c r="CU53" s="26"/>
      <c r="CV53" s="26"/>
      <c r="CW53" s="26">
        <v>29068</v>
      </c>
      <c r="CX53" s="740">
        <v>473</v>
      </c>
      <c r="CY53" s="26"/>
      <c r="CZ53" s="26"/>
      <c r="DA53" s="26"/>
      <c r="DB53" s="26"/>
      <c r="DC53" s="26"/>
      <c r="DD53" s="26" t="s">
        <v>1180</v>
      </c>
      <c r="DE53" s="26" t="s">
        <v>1181</v>
      </c>
      <c r="DF53" s="26" t="s">
        <v>1182</v>
      </c>
      <c r="DG53" s="26" t="s">
        <v>1183</v>
      </c>
      <c r="DH53" s="26">
        <v>9043807351</v>
      </c>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row>
    <row r="54" spans="1:155" x14ac:dyDescent="0.2">
      <c r="A54" s="739">
        <v>10522</v>
      </c>
      <c r="B54" s="26" t="s">
        <v>1184</v>
      </c>
      <c r="C54" s="26" t="s">
        <v>545</v>
      </c>
      <c r="D54" s="26"/>
      <c r="E54" s="26" t="s">
        <v>545</v>
      </c>
      <c r="F54" s="26"/>
      <c r="G54" s="26" t="s">
        <v>545</v>
      </c>
      <c r="H54" s="26" t="s">
        <v>545</v>
      </c>
      <c r="I54" s="26" t="s">
        <v>545</v>
      </c>
      <c r="J54" s="26" t="s">
        <v>1185</v>
      </c>
      <c r="K54" s="26"/>
      <c r="L54" s="26" t="s">
        <v>923</v>
      </c>
      <c r="M54" s="26"/>
      <c r="N54" s="26" t="s">
        <v>1186</v>
      </c>
      <c r="O54" s="26">
        <v>31999</v>
      </c>
      <c r="P54" s="548">
        <v>1</v>
      </c>
      <c r="Q54" s="26">
        <v>7066607749</v>
      </c>
      <c r="R54" s="26"/>
      <c r="S54" s="26" t="s">
        <v>1187</v>
      </c>
      <c r="T54" s="26" t="s">
        <v>1188</v>
      </c>
      <c r="U54" s="26" t="s">
        <v>1102</v>
      </c>
      <c r="V54" s="26"/>
      <c r="W54" s="26" t="s">
        <v>1189</v>
      </c>
      <c r="X54" s="26" t="s">
        <v>1190</v>
      </c>
      <c r="Y54" s="26" t="s">
        <v>1191</v>
      </c>
      <c r="Z54" s="26" t="s">
        <v>1192</v>
      </c>
      <c r="AA54" s="26" t="s">
        <v>1184</v>
      </c>
      <c r="AB54" s="26">
        <v>7065962959</v>
      </c>
      <c r="AC54" s="26"/>
      <c r="AD54" s="26"/>
      <c r="AE54" s="26" t="s">
        <v>1193</v>
      </c>
      <c r="AF54" s="26" t="s">
        <v>1185</v>
      </c>
      <c r="AG54" s="26"/>
      <c r="AH54" s="26" t="s">
        <v>923</v>
      </c>
      <c r="AI54" s="26"/>
      <c r="AJ54" s="26" t="s">
        <v>1186</v>
      </c>
      <c r="AK54" s="26">
        <v>31999</v>
      </c>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t="s">
        <v>1194</v>
      </c>
      <c r="CG54" s="26"/>
      <c r="CH54" s="26"/>
      <c r="CI54" s="26"/>
      <c r="CJ54" s="26"/>
      <c r="CK54" s="26"/>
      <c r="CL54" s="26"/>
      <c r="CM54" s="26"/>
      <c r="CN54" s="26">
        <v>2227</v>
      </c>
      <c r="CO54" s="26">
        <v>2358</v>
      </c>
      <c r="CP54" s="26"/>
      <c r="CQ54" s="26"/>
      <c r="CR54" s="26"/>
      <c r="CS54" s="26" t="s">
        <v>561</v>
      </c>
      <c r="CT54" s="26">
        <v>12</v>
      </c>
      <c r="CU54" s="26"/>
      <c r="CV54" s="26"/>
      <c r="CW54" s="26">
        <v>60380</v>
      </c>
      <c r="CX54" s="26"/>
      <c r="CY54" s="26"/>
      <c r="CZ54" s="26"/>
      <c r="DA54" s="26"/>
      <c r="DB54" s="26"/>
      <c r="DC54" s="26"/>
      <c r="DD54" s="26" t="s">
        <v>1195</v>
      </c>
      <c r="DE54" s="26" t="s">
        <v>1196</v>
      </c>
      <c r="DF54" s="26" t="s">
        <v>704</v>
      </c>
      <c r="DG54" s="26" t="s">
        <v>1197</v>
      </c>
      <c r="DH54" s="26">
        <v>7066607749</v>
      </c>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row>
    <row r="55" spans="1:155" x14ac:dyDescent="0.2">
      <c r="A55" s="739">
        <v>11253</v>
      </c>
      <c r="B55" s="26" t="s">
        <v>1198</v>
      </c>
      <c r="C55" s="26"/>
      <c r="D55" s="26"/>
      <c r="E55" s="26"/>
      <c r="F55" s="26"/>
      <c r="G55" s="26"/>
      <c r="H55" s="26"/>
      <c r="I55" s="26"/>
      <c r="J55" s="26" t="s">
        <v>1163</v>
      </c>
      <c r="K55" s="26"/>
      <c r="L55" s="26" t="s">
        <v>1164</v>
      </c>
      <c r="M55" s="26" t="s">
        <v>1165</v>
      </c>
      <c r="N55" s="26" t="s">
        <v>764</v>
      </c>
      <c r="O55" s="26">
        <v>53783</v>
      </c>
      <c r="P55" s="26">
        <v>1</v>
      </c>
      <c r="Q55" s="26">
        <v>6082492111</v>
      </c>
      <c r="R55" s="26"/>
      <c r="S55" s="26" t="s">
        <v>1138</v>
      </c>
      <c r="T55" s="26" t="s">
        <v>1199</v>
      </c>
      <c r="U55" s="26" t="s">
        <v>1200</v>
      </c>
      <c r="V55" s="26" t="s">
        <v>1201</v>
      </c>
      <c r="W55" s="26" t="s">
        <v>1202</v>
      </c>
      <c r="X55" s="26" t="s">
        <v>1203</v>
      </c>
      <c r="Y55" s="26" t="s">
        <v>1204</v>
      </c>
      <c r="Z55" s="26" t="s">
        <v>1205</v>
      </c>
      <c r="AA55" s="26" t="s">
        <v>1206</v>
      </c>
      <c r="AB55" s="26"/>
      <c r="AC55" s="26"/>
      <c r="AD55" s="26"/>
      <c r="AE55" s="26" t="s">
        <v>1207</v>
      </c>
      <c r="AF55" s="26" t="s">
        <v>545</v>
      </c>
      <c r="AG55" s="26" t="s">
        <v>545</v>
      </c>
      <c r="AH55" s="26" t="s">
        <v>545</v>
      </c>
      <c r="AI55" s="26"/>
      <c r="AJ55" s="26" t="s">
        <v>654</v>
      </c>
      <c r="AK55" s="26"/>
      <c r="AL55" s="548" t="s">
        <v>545</v>
      </c>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t="s">
        <v>1208</v>
      </c>
      <c r="CG55" s="26"/>
      <c r="CH55" s="26"/>
      <c r="CI55" s="26"/>
      <c r="CJ55" s="26"/>
      <c r="CK55" s="26"/>
      <c r="CL55" s="26"/>
      <c r="CM55" s="26"/>
      <c r="CN55" s="26">
        <v>1105</v>
      </c>
      <c r="CO55" s="26">
        <v>331</v>
      </c>
      <c r="CP55" s="26"/>
      <c r="CQ55" s="26"/>
      <c r="CR55" s="26"/>
      <c r="CS55" s="26" t="s">
        <v>561</v>
      </c>
      <c r="CT55" s="26">
        <v>12</v>
      </c>
      <c r="CU55" s="26"/>
      <c r="CV55" s="26"/>
      <c r="CW55" s="26">
        <v>60399</v>
      </c>
      <c r="CX55" s="26"/>
      <c r="CY55" s="26"/>
      <c r="CZ55" s="26"/>
      <c r="DA55" s="26"/>
      <c r="DB55" s="26"/>
      <c r="DC55" s="26"/>
      <c r="DD55" s="26" t="s">
        <v>545</v>
      </c>
      <c r="DE55" s="26" t="s">
        <v>545</v>
      </c>
      <c r="DF55" s="26" t="s">
        <v>545</v>
      </c>
      <c r="DG55" s="26" t="s">
        <v>545</v>
      </c>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row>
    <row r="56" spans="1:155" x14ac:dyDescent="0.2">
      <c r="A56" s="739">
        <v>10014</v>
      </c>
      <c r="B56" s="26" t="s">
        <v>1209</v>
      </c>
      <c r="C56" s="26"/>
      <c r="D56" s="26"/>
      <c r="E56" s="26"/>
      <c r="F56" s="26"/>
      <c r="G56" s="26" t="s">
        <v>545</v>
      </c>
      <c r="H56" s="26" t="s">
        <v>545</v>
      </c>
      <c r="I56" s="26" t="s">
        <v>545</v>
      </c>
      <c r="J56" s="26" t="s">
        <v>1163</v>
      </c>
      <c r="K56" s="26"/>
      <c r="L56" s="26" t="s">
        <v>1164</v>
      </c>
      <c r="M56" s="26" t="s">
        <v>1165</v>
      </c>
      <c r="N56" s="26" t="s">
        <v>764</v>
      </c>
      <c r="O56" s="26">
        <v>53783</v>
      </c>
      <c r="P56" s="26" t="s">
        <v>545</v>
      </c>
      <c r="Q56" s="26">
        <v>1608249010</v>
      </c>
      <c r="R56" s="26"/>
      <c r="S56" s="26" t="s">
        <v>1210</v>
      </c>
      <c r="T56" s="26" t="s">
        <v>1211</v>
      </c>
      <c r="U56" s="26" t="s">
        <v>553</v>
      </c>
      <c r="V56" s="26" t="s">
        <v>1212</v>
      </c>
      <c r="W56" s="26" t="s">
        <v>1213</v>
      </c>
      <c r="X56" s="26" t="s">
        <v>1214</v>
      </c>
      <c r="Y56" s="26" t="s">
        <v>1215</v>
      </c>
      <c r="Z56" s="26" t="s">
        <v>1216</v>
      </c>
      <c r="AA56" s="26" t="s">
        <v>1217</v>
      </c>
      <c r="AB56" s="26">
        <v>5156952034</v>
      </c>
      <c r="AC56" s="26"/>
      <c r="AD56" s="26">
        <v>5152472415</v>
      </c>
      <c r="AE56" s="26" t="s">
        <v>1218</v>
      </c>
      <c r="AF56" s="26" t="s">
        <v>1219</v>
      </c>
      <c r="AG56" s="26" t="s">
        <v>545</v>
      </c>
      <c r="AH56" s="26" t="s">
        <v>652</v>
      </c>
      <c r="AI56" s="26" t="s">
        <v>653</v>
      </c>
      <c r="AJ56" s="26" t="s">
        <v>654</v>
      </c>
      <c r="AK56" s="26">
        <v>50306</v>
      </c>
      <c r="AL56" s="26">
        <v>1</v>
      </c>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t="s">
        <v>1208</v>
      </c>
      <c r="CG56" s="26"/>
      <c r="CH56" s="26"/>
      <c r="CI56" s="26"/>
      <c r="CJ56" s="26"/>
      <c r="CK56" s="26"/>
      <c r="CL56" s="26"/>
      <c r="CM56" s="26"/>
      <c r="CN56" s="26">
        <v>831</v>
      </c>
      <c r="CO56" s="26">
        <v>705</v>
      </c>
      <c r="CP56" s="26"/>
      <c r="CQ56" s="26"/>
      <c r="CR56" s="26"/>
      <c r="CS56" s="26" t="s">
        <v>561</v>
      </c>
      <c r="CT56" s="26">
        <v>12</v>
      </c>
      <c r="CU56" s="26"/>
      <c r="CV56" s="26"/>
      <c r="CW56" s="26">
        <v>19275</v>
      </c>
      <c r="CX56" s="740">
        <v>5378</v>
      </c>
      <c r="CY56" s="26"/>
      <c r="CZ56" s="26"/>
      <c r="DA56" s="26"/>
      <c r="DB56" s="26"/>
      <c r="DC56" s="26" t="s">
        <v>545</v>
      </c>
      <c r="DD56" s="26" t="s">
        <v>1220</v>
      </c>
      <c r="DE56" s="26" t="s">
        <v>1221</v>
      </c>
      <c r="DF56" s="26" t="s">
        <v>1222</v>
      </c>
      <c r="DG56" s="26" t="s">
        <v>1223</v>
      </c>
      <c r="DH56" s="26">
        <v>5156952054</v>
      </c>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row>
    <row r="57" spans="1:155" x14ac:dyDescent="0.2">
      <c r="A57" s="739">
        <v>10015</v>
      </c>
      <c r="B57" s="26" t="s">
        <v>1224</v>
      </c>
      <c r="C57" s="26"/>
      <c r="D57" s="26"/>
      <c r="E57" s="26"/>
      <c r="F57" s="26"/>
      <c r="G57" s="26"/>
      <c r="H57" s="26"/>
      <c r="I57" s="26"/>
      <c r="J57" s="26" t="s">
        <v>1225</v>
      </c>
      <c r="K57" s="26"/>
      <c r="L57" s="26" t="s">
        <v>1226</v>
      </c>
      <c r="M57" s="26" t="s">
        <v>1227</v>
      </c>
      <c r="N57" s="26" t="s">
        <v>1228</v>
      </c>
      <c r="O57" s="26">
        <v>73125</v>
      </c>
      <c r="P57" s="26"/>
      <c r="Q57" s="26">
        <v>4055235104</v>
      </c>
      <c r="R57" s="26">
        <v>4055235847</v>
      </c>
      <c r="S57" s="26" t="s">
        <v>1229</v>
      </c>
      <c r="T57" s="26" t="s">
        <v>1230</v>
      </c>
      <c r="U57" s="26" t="s">
        <v>1231</v>
      </c>
      <c r="V57" s="26" t="s">
        <v>1232</v>
      </c>
      <c r="W57" s="26" t="s">
        <v>1233</v>
      </c>
      <c r="X57" s="26" t="s">
        <v>1234</v>
      </c>
      <c r="Y57" s="26" t="s">
        <v>1235</v>
      </c>
      <c r="Z57" s="26" t="s">
        <v>1236</v>
      </c>
      <c r="AA57" s="26" t="s">
        <v>1224</v>
      </c>
      <c r="AB57" s="26">
        <v>4055235389</v>
      </c>
      <c r="AC57" s="26"/>
      <c r="AD57" s="26">
        <v>4055235847</v>
      </c>
      <c r="AE57" s="26" t="s">
        <v>1237</v>
      </c>
      <c r="AF57" s="26" t="s">
        <v>1225</v>
      </c>
      <c r="AG57" s="26"/>
      <c r="AH57" s="26" t="s">
        <v>1226</v>
      </c>
      <c r="AI57" s="26" t="s">
        <v>1227</v>
      </c>
      <c r="AJ57" s="26" t="s">
        <v>1228</v>
      </c>
      <c r="AK57" s="26">
        <v>73125</v>
      </c>
      <c r="AL57" s="26"/>
      <c r="AM57" s="26" t="s">
        <v>1238</v>
      </c>
      <c r="AN57" s="26" t="s">
        <v>1239</v>
      </c>
      <c r="AO57" s="26" t="s">
        <v>1240</v>
      </c>
      <c r="AP57" s="26" t="s">
        <v>1224</v>
      </c>
      <c r="AQ57" s="26">
        <v>4055235681</v>
      </c>
      <c r="AR57" s="26"/>
      <c r="AS57" s="26"/>
      <c r="AT57" s="26" t="s">
        <v>1241</v>
      </c>
      <c r="AU57" s="26" t="s">
        <v>1225</v>
      </c>
      <c r="AV57" s="26"/>
      <c r="AW57" s="26" t="s">
        <v>1226</v>
      </c>
      <c r="AX57" s="26" t="s">
        <v>1227</v>
      </c>
      <c r="AY57" s="26" t="s">
        <v>1228</v>
      </c>
      <c r="AZ57" s="26" t="s">
        <v>1242</v>
      </c>
      <c r="BA57" s="26"/>
      <c r="BB57" s="26" t="s">
        <v>1243</v>
      </c>
      <c r="BC57" s="26" t="s">
        <v>1244</v>
      </c>
      <c r="BD57" s="26" t="s">
        <v>1245</v>
      </c>
      <c r="BE57" s="26" t="s">
        <v>1224</v>
      </c>
      <c r="BF57" s="26">
        <v>4052122484</v>
      </c>
      <c r="BG57" s="26"/>
      <c r="BH57" s="26">
        <v>4055235847</v>
      </c>
      <c r="BI57" s="26" t="s">
        <v>1246</v>
      </c>
      <c r="BJ57" s="26" t="s">
        <v>1225</v>
      </c>
      <c r="BK57" s="26"/>
      <c r="BL57" s="26" t="s">
        <v>1226</v>
      </c>
      <c r="BM57" s="26" t="s">
        <v>1227</v>
      </c>
      <c r="BN57" s="26" t="s">
        <v>1228</v>
      </c>
      <c r="BO57" s="26">
        <v>73125</v>
      </c>
      <c r="BP57" s="26"/>
      <c r="BQ57" s="26"/>
      <c r="BR57" s="26"/>
      <c r="BS57" s="26"/>
      <c r="BT57" s="26"/>
      <c r="BU57" s="26"/>
      <c r="BV57" s="26"/>
      <c r="BW57" s="26"/>
      <c r="BX57" s="26"/>
      <c r="BY57" s="26"/>
      <c r="BZ57" s="26"/>
      <c r="CA57" s="26"/>
      <c r="CB57" s="26"/>
      <c r="CC57" s="26"/>
      <c r="CD57" s="26"/>
      <c r="CE57" s="26"/>
      <c r="CF57" s="26" t="s">
        <v>1247</v>
      </c>
      <c r="CG57" s="26"/>
      <c r="CH57" s="26"/>
      <c r="CI57" s="26"/>
      <c r="CJ57" s="26"/>
      <c r="CK57" s="26"/>
      <c r="CL57" s="26"/>
      <c r="CM57" s="26"/>
      <c r="CN57" s="26">
        <v>494</v>
      </c>
      <c r="CO57" s="26">
        <v>743</v>
      </c>
      <c r="CP57" s="26">
        <v>545</v>
      </c>
      <c r="CQ57" s="26">
        <v>599</v>
      </c>
      <c r="CR57" s="26"/>
      <c r="CS57" s="26" t="s">
        <v>561</v>
      </c>
      <c r="CT57" s="26">
        <v>12</v>
      </c>
      <c r="CU57" s="26"/>
      <c r="CV57" s="26"/>
      <c r="CW57" s="26">
        <v>60410</v>
      </c>
      <c r="CX57" s="740">
        <v>330</v>
      </c>
      <c r="CY57" s="26"/>
      <c r="CZ57" s="26"/>
      <c r="DA57" s="26"/>
      <c r="DB57" s="26"/>
      <c r="DC57" s="26"/>
      <c r="DD57" s="26" t="s">
        <v>1248</v>
      </c>
      <c r="DE57" s="26" t="s">
        <v>1249</v>
      </c>
      <c r="DF57" s="26" t="s">
        <v>1250</v>
      </c>
      <c r="DG57" s="26" t="s">
        <v>1251</v>
      </c>
      <c r="DH57" s="26">
        <v>4055235399</v>
      </c>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row>
    <row r="58" spans="1:155" x14ac:dyDescent="0.2">
      <c r="A58" s="739">
        <v>11254</v>
      </c>
      <c r="B58" s="26" t="s">
        <v>1252</v>
      </c>
      <c r="C58" s="26" t="s">
        <v>545</v>
      </c>
      <c r="D58" s="26"/>
      <c r="E58" s="26"/>
      <c r="F58" s="26"/>
      <c r="G58" s="26" t="s">
        <v>545</v>
      </c>
      <c r="H58" s="26" t="s">
        <v>545</v>
      </c>
      <c r="I58" s="26" t="s">
        <v>545</v>
      </c>
      <c r="J58" s="26" t="s">
        <v>1253</v>
      </c>
      <c r="K58" s="26" t="s">
        <v>588</v>
      </c>
      <c r="L58" s="26" t="s">
        <v>1254</v>
      </c>
      <c r="M58" s="26" t="s">
        <v>1255</v>
      </c>
      <c r="N58" s="26" t="s">
        <v>1066</v>
      </c>
      <c r="O58" s="26">
        <v>32502</v>
      </c>
      <c r="P58" s="26" t="s">
        <v>545</v>
      </c>
      <c r="Q58" s="26">
        <v>8504567401</v>
      </c>
      <c r="R58" s="26">
        <v>8504535440</v>
      </c>
      <c r="S58" s="26" t="s">
        <v>1256</v>
      </c>
      <c r="T58" s="26" t="s">
        <v>1257</v>
      </c>
      <c r="U58" s="26" t="s">
        <v>647</v>
      </c>
      <c r="V58" s="26" t="s">
        <v>1258</v>
      </c>
      <c r="W58" s="26" t="s">
        <v>1259</v>
      </c>
      <c r="X58" s="26" t="s">
        <v>1260</v>
      </c>
      <c r="Y58" s="26" t="s">
        <v>1261</v>
      </c>
      <c r="Z58" s="26" t="s">
        <v>1262</v>
      </c>
      <c r="AA58" s="26" t="s">
        <v>1252</v>
      </c>
      <c r="AB58" s="26">
        <v>8504567401</v>
      </c>
      <c r="AC58" s="26">
        <v>275</v>
      </c>
      <c r="AD58" s="26">
        <v>8504535440</v>
      </c>
      <c r="AE58" s="26" t="s">
        <v>1258</v>
      </c>
      <c r="AF58" s="26" t="s">
        <v>1253</v>
      </c>
      <c r="AG58" s="26" t="s">
        <v>588</v>
      </c>
      <c r="AH58" s="26" t="s">
        <v>1254</v>
      </c>
      <c r="AI58" s="26" t="s">
        <v>1255</v>
      </c>
      <c r="AJ58" s="26" t="s">
        <v>1066</v>
      </c>
      <c r="AK58" s="26">
        <v>32502</v>
      </c>
      <c r="AL58" s="26" t="s">
        <v>545</v>
      </c>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t="s">
        <v>545</v>
      </c>
      <c r="CG58" s="26"/>
      <c r="CH58" s="26"/>
      <c r="CI58" s="26"/>
      <c r="CJ58" s="26"/>
      <c r="CK58" s="26"/>
      <c r="CL58" s="26"/>
      <c r="CM58" s="26"/>
      <c r="CN58" s="26">
        <v>1106</v>
      </c>
      <c r="CO58" s="26">
        <v>2203</v>
      </c>
      <c r="CP58" s="26"/>
      <c r="CQ58" s="26"/>
      <c r="CR58" s="26"/>
      <c r="CS58" s="26" t="s">
        <v>561</v>
      </c>
      <c r="CT58" s="26">
        <v>12</v>
      </c>
      <c r="CU58" s="26"/>
      <c r="CV58" s="26"/>
      <c r="CW58" s="26">
        <v>60429</v>
      </c>
      <c r="CX58" s="26" t="s">
        <v>545</v>
      </c>
      <c r="CY58" s="26"/>
      <c r="CZ58" s="26"/>
      <c r="DA58" s="26"/>
      <c r="DB58" s="26"/>
      <c r="DC58" s="26" t="s">
        <v>545</v>
      </c>
      <c r="DD58" s="26" t="s">
        <v>1256</v>
      </c>
      <c r="DE58" s="26" t="s">
        <v>1257</v>
      </c>
      <c r="DF58" s="26" t="s">
        <v>647</v>
      </c>
      <c r="DG58" s="26" t="s">
        <v>545</v>
      </c>
      <c r="DH58" s="26">
        <v>8504567401</v>
      </c>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row>
    <row r="59" spans="1:155" x14ac:dyDescent="0.2">
      <c r="A59" s="739">
        <v>10548</v>
      </c>
      <c r="B59" s="26" t="s">
        <v>1263</v>
      </c>
      <c r="C59" s="26"/>
      <c r="D59" s="26"/>
      <c r="E59" s="26"/>
      <c r="F59" s="26"/>
      <c r="G59" s="26"/>
      <c r="H59" s="26"/>
      <c r="I59" s="26"/>
      <c r="J59" s="26" t="s">
        <v>1264</v>
      </c>
      <c r="K59" s="26"/>
      <c r="L59" s="26" t="s">
        <v>1265</v>
      </c>
      <c r="M59" s="26" t="s">
        <v>1266</v>
      </c>
      <c r="N59" s="26" t="s">
        <v>973</v>
      </c>
      <c r="O59" s="26">
        <v>77251</v>
      </c>
      <c r="P59" s="26">
        <v>1591</v>
      </c>
      <c r="Q59" s="26">
        <v>7138316445</v>
      </c>
      <c r="R59" s="26">
        <v>7138318016</v>
      </c>
      <c r="S59" s="26" t="s">
        <v>1030</v>
      </c>
      <c r="T59" s="26" t="s">
        <v>1267</v>
      </c>
      <c r="U59" s="26" t="s">
        <v>1268</v>
      </c>
      <c r="V59" s="26" t="s">
        <v>1269</v>
      </c>
      <c r="W59" s="26" t="s">
        <v>1270</v>
      </c>
      <c r="X59" s="26" t="s">
        <v>604</v>
      </c>
      <c r="Y59" s="26" t="s">
        <v>1271</v>
      </c>
      <c r="Z59" s="26" t="s">
        <v>1272</v>
      </c>
      <c r="AA59" s="26" t="s">
        <v>1263</v>
      </c>
      <c r="AB59" s="26">
        <v>7138313052</v>
      </c>
      <c r="AC59" s="26"/>
      <c r="AD59" s="26"/>
      <c r="AE59" s="26" t="s">
        <v>1273</v>
      </c>
      <c r="AF59" s="26" t="s">
        <v>1274</v>
      </c>
      <c r="AG59" s="26" t="s">
        <v>545</v>
      </c>
      <c r="AH59" s="26" t="s">
        <v>1265</v>
      </c>
      <c r="AI59" s="26"/>
      <c r="AJ59" s="26" t="s">
        <v>973</v>
      </c>
      <c r="AK59" s="26">
        <v>77019</v>
      </c>
      <c r="AL59" s="26" t="s">
        <v>545</v>
      </c>
      <c r="AM59" s="26" t="s">
        <v>1111</v>
      </c>
      <c r="AN59" s="26" t="s">
        <v>1275</v>
      </c>
      <c r="AO59" s="26" t="s">
        <v>545</v>
      </c>
      <c r="AP59" s="26" t="s">
        <v>1263</v>
      </c>
      <c r="AQ59" s="26">
        <v>7329227376</v>
      </c>
      <c r="AR59" s="26"/>
      <c r="AS59" s="26"/>
      <c r="AT59" s="26" t="s">
        <v>1276</v>
      </c>
      <c r="AU59" s="26" t="s">
        <v>545</v>
      </c>
      <c r="AV59" s="26" t="s">
        <v>545</v>
      </c>
      <c r="AW59" s="26" t="s">
        <v>545</v>
      </c>
      <c r="AX59" s="26"/>
      <c r="AY59" s="26" t="s">
        <v>1025</v>
      </c>
      <c r="AZ59" s="26"/>
      <c r="BA59" s="26" t="s">
        <v>545</v>
      </c>
      <c r="BB59" s="26" t="s">
        <v>1277</v>
      </c>
      <c r="BC59" s="26" t="s">
        <v>1278</v>
      </c>
      <c r="BD59" s="26" t="s">
        <v>1279</v>
      </c>
      <c r="BE59" s="26" t="s">
        <v>1263</v>
      </c>
      <c r="BF59" s="26">
        <v>7138313093</v>
      </c>
      <c r="BG59" s="26"/>
      <c r="BH59" s="26"/>
      <c r="BI59" s="26" t="s">
        <v>1280</v>
      </c>
      <c r="BJ59" s="26" t="s">
        <v>1281</v>
      </c>
      <c r="BK59" s="26" t="s">
        <v>545</v>
      </c>
      <c r="BL59" s="26" t="s">
        <v>1265</v>
      </c>
      <c r="BM59" s="26"/>
      <c r="BN59" s="26" t="s">
        <v>973</v>
      </c>
      <c r="BO59" s="26">
        <v>77019</v>
      </c>
      <c r="BP59" s="26"/>
      <c r="BQ59" s="26"/>
      <c r="BR59" s="26"/>
      <c r="BS59" s="26"/>
      <c r="BT59" s="26"/>
      <c r="BU59" s="26"/>
      <c r="BV59" s="26"/>
      <c r="BW59" s="26"/>
      <c r="BX59" s="26"/>
      <c r="BY59" s="26"/>
      <c r="BZ59" s="26"/>
      <c r="CA59" s="26"/>
      <c r="CB59" s="26"/>
      <c r="CC59" s="26"/>
      <c r="CD59" s="26"/>
      <c r="CE59" s="26"/>
      <c r="CF59" s="26" t="s">
        <v>1282</v>
      </c>
      <c r="CG59" s="26"/>
      <c r="CH59" s="26"/>
      <c r="CI59" s="26"/>
      <c r="CJ59" s="26"/>
      <c r="CK59" s="26"/>
      <c r="CL59" s="26"/>
      <c r="CM59" s="26"/>
      <c r="CN59" s="26">
        <v>488</v>
      </c>
      <c r="CO59" s="26">
        <v>528</v>
      </c>
      <c r="CP59" s="26">
        <v>371</v>
      </c>
      <c r="CQ59" s="26">
        <v>2991</v>
      </c>
      <c r="CR59" s="26"/>
      <c r="CS59" s="26" t="s">
        <v>561</v>
      </c>
      <c r="CT59" s="26">
        <v>12</v>
      </c>
      <c r="CU59" s="26"/>
      <c r="CV59" s="26"/>
      <c r="CW59" s="26">
        <v>60488</v>
      </c>
      <c r="CX59" s="740">
        <v>12</v>
      </c>
      <c r="CY59" s="26"/>
      <c r="CZ59" s="26"/>
      <c r="DA59" s="26"/>
      <c r="DB59" s="26"/>
      <c r="DC59" s="26"/>
      <c r="DD59" s="26" t="s">
        <v>545</v>
      </c>
      <c r="DE59" s="26" t="s">
        <v>545</v>
      </c>
      <c r="DF59" s="26" t="s">
        <v>545</v>
      </c>
      <c r="DG59" s="26" t="s">
        <v>545</v>
      </c>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row>
    <row r="60" spans="1:155" x14ac:dyDescent="0.2">
      <c r="A60" s="739">
        <v>11258</v>
      </c>
      <c r="B60" s="26" t="s">
        <v>1283</v>
      </c>
      <c r="C60" s="26"/>
      <c r="D60" s="26"/>
      <c r="E60" s="26"/>
      <c r="F60" s="26"/>
      <c r="G60" s="26"/>
      <c r="H60" s="26"/>
      <c r="I60" s="26"/>
      <c r="J60" s="26" t="s">
        <v>1284</v>
      </c>
      <c r="K60" s="26" t="s">
        <v>1285</v>
      </c>
      <c r="L60" s="26" t="s">
        <v>548</v>
      </c>
      <c r="M60" s="26" t="s">
        <v>1016</v>
      </c>
      <c r="N60" s="26" t="s">
        <v>550</v>
      </c>
      <c r="O60" s="26">
        <v>60196</v>
      </c>
      <c r="P60" s="26">
        <v>1056</v>
      </c>
      <c r="Q60" s="26">
        <v>8476054331</v>
      </c>
      <c r="R60" s="26">
        <v>8474135315</v>
      </c>
      <c r="S60" s="26" t="s">
        <v>1286</v>
      </c>
      <c r="T60" s="26" t="s">
        <v>1287</v>
      </c>
      <c r="U60" s="26" t="s">
        <v>1288</v>
      </c>
      <c r="V60" s="26" t="s">
        <v>1289</v>
      </c>
      <c r="W60" s="26" t="s">
        <v>1290</v>
      </c>
      <c r="X60" s="26" t="s">
        <v>1291</v>
      </c>
      <c r="Y60" s="26" t="s">
        <v>1292</v>
      </c>
      <c r="Z60" s="26" t="s">
        <v>661</v>
      </c>
      <c r="AA60" s="26" t="s">
        <v>1293</v>
      </c>
      <c r="AB60" s="26">
        <v>8474135089</v>
      </c>
      <c r="AC60" s="26"/>
      <c r="AD60" s="26">
        <v>8474135315</v>
      </c>
      <c r="AE60" s="26" t="s">
        <v>1294</v>
      </c>
      <c r="AF60" s="26" t="s">
        <v>1284</v>
      </c>
      <c r="AG60" s="26" t="s">
        <v>1285</v>
      </c>
      <c r="AH60" s="26" t="s">
        <v>548</v>
      </c>
      <c r="AI60" s="26" t="s">
        <v>1016</v>
      </c>
      <c r="AJ60" s="26" t="s">
        <v>550</v>
      </c>
      <c r="AK60" s="26">
        <v>60196</v>
      </c>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t="s">
        <v>1295</v>
      </c>
      <c r="CG60" s="26"/>
      <c r="CH60" s="26"/>
      <c r="CI60" s="26"/>
      <c r="CJ60" s="26"/>
      <c r="CK60" s="26"/>
      <c r="CL60" s="26"/>
      <c r="CM60" s="26"/>
      <c r="CN60" s="26">
        <v>1110</v>
      </c>
      <c r="CO60" s="26">
        <v>2993</v>
      </c>
      <c r="CP60" s="26"/>
      <c r="CQ60" s="26"/>
      <c r="CR60" s="26"/>
      <c r="CS60" s="26" t="s">
        <v>561</v>
      </c>
      <c r="CT60" s="26">
        <v>12</v>
      </c>
      <c r="CU60" s="26"/>
      <c r="CV60" s="26"/>
      <c r="CW60" s="26">
        <v>26247</v>
      </c>
      <c r="CX60" s="26"/>
      <c r="CY60" s="26"/>
      <c r="CZ60" s="26"/>
      <c r="DA60" s="26"/>
      <c r="DB60" s="26"/>
      <c r="DC60" s="26"/>
      <c r="DD60" s="26" t="s">
        <v>1286</v>
      </c>
      <c r="DE60" s="26" t="s">
        <v>1287</v>
      </c>
      <c r="DF60" s="26" t="s">
        <v>1288</v>
      </c>
      <c r="DG60" s="26" t="s">
        <v>1289</v>
      </c>
      <c r="DH60" s="26">
        <v>8476054331</v>
      </c>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row>
    <row r="61" spans="1:155" x14ac:dyDescent="0.2">
      <c r="A61" s="739">
        <v>10018</v>
      </c>
      <c r="B61" s="26" t="s">
        <v>1296</v>
      </c>
      <c r="C61" s="26"/>
      <c r="D61" s="26"/>
      <c r="E61" s="26"/>
      <c r="F61" s="26"/>
      <c r="G61" s="26"/>
      <c r="H61" s="26"/>
      <c r="I61" s="26"/>
      <c r="J61" s="26" t="s">
        <v>1297</v>
      </c>
      <c r="K61" s="26" t="s">
        <v>1298</v>
      </c>
      <c r="L61" s="26" t="s">
        <v>1299</v>
      </c>
      <c r="M61" s="26" t="s">
        <v>1300</v>
      </c>
      <c r="N61" s="26" t="s">
        <v>973</v>
      </c>
      <c r="O61" s="26">
        <v>76137</v>
      </c>
      <c r="P61" s="26" t="s">
        <v>545</v>
      </c>
      <c r="Q61" s="26">
        <v>8173485449</v>
      </c>
      <c r="R61" s="26">
        <v>8173487570</v>
      </c>
      <c r="S61" s="26" t="s">
        <v>1301</v>
      </c>
      <c r="T61" s="26" t="s">
        <v>1302</v>
      </c>
      <c r="U61" s="26" t="s">
        <v>657</v>
      </c>
      <c r="V61" s="26" t="s">
        <v>1303</v>
      </c>
      <c r="W61" s="26"/>
      <c r="X61" s="26" t="s">
        <v>1304</v>
      </c>
      <c r="Y61" s="26" t="s">
        <v>1305</v>
      </c>
      <c r="Z61" s="26" t="s">
        <v>1306</v>
      </c>
      <c r="AA61" s="26" t="s">
        <v>1296</v>
      </c>
      <c r="AB61" s="26">
        <v>8173487563</v>
      </c>
      <c r="AC61" s="26"/>
      <c r="AD61" s="26">
        <v>8173487570</v>
      </c>
      <c r="AE61" s="26" t="s">
        <v>1307</v>
      </c>
      <c r="AF61" s="26" t="s">
        <v>1297</v>
      </c>
      <c r="AG61" s="26" t="s">
        <v>545</v>
      </c>
      <c r="AH61" s="26" t="s">
        <v>1299</v>
      </c>
      <c r="AI61" s="26" t="s">
        <v>1300</v>
      </c>
      <c r="AJ61" s="26" t="s">
        <v>973</v>
      </c>
      <c r="AK61" s="26">
        <v>76137</v>
      </c>
      <c r="AL61" s="26" t="s">
        <v>545</v>
      </c>
      <c r="AM61" s="26" t="s">
        <v>1308</v>
      </c>
      <c r="AN61" s="26" t="s">
        <v>1309</v>
      </c>
      <c r="AO61" s="26" t="s">
        <v>1279</v>
      </c>
      <c r="AP61" s="26" t="s">
        <v>1310</v>
      </c>
      <c r="AQ61" s="26">
        <v>8173485306</v>
      </c>
      <c r="AR61" s="26"/>
      <c r="AS61" s="26"/>
      <c r="AT61" s="26" t="s">
        <v>1311</v>
      </c>
      <c r="AU61" s="26" t="s">
        <v>1297</v>
      </c>
      <c r="AV61" s="26" t="s">
        <v>1312</v>
      </c>
      <c r="AW61" s="26" t="s">
        <v>1299</v>
      </c>
      <c r="AX61" s="26" t="s">
        <v>1300</v>
      </c>
      <c r="AY61" s="26" t="s">
        <v>973</v>
      </c>
      <c r="AZ61" s="26" t="s">
        <v>1313</v>
      </c>
      <c r="BA61" s="26" t="s">
        <v>545</v>
      </c>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v>833</v>
      </c>
      <c r="CO61" s="26">
        <v>2994</v>
      </c>
      <c r="CP61" s="26">
        <v>522</v>
      </c>
      <c r="CQ61" s="26"/>
      <c r="CR61" s="26"/>
      <c r="CS61" s="26" t="s">
        <v>561</v>
      </c>
      <c r="CT61" s="26">
        <v>12</v>
      </c>
      <c r="CU61" s="26"/>
      <c r="CV61" s="26"/>
      <c r="CW61" s="26">
        <v>60518</v>
      </c>
      <c r="CX61" s="740">
        <v>4734</v>
      </c>
      <c r="CY61" s="26"/>
      <c r="CZ61" s="26"/>
      <c r="DA61" s="26"/>
      <c r="DB61" s="26"/>
      <c r="DC61" s="26"/>
      <c r="DD61" s="26" t="s">
        <v>1301</v>
      </c>
      <c r="DE61" s="26" t="s">
        <v>1302</v>
      </c>
      <c r="DF61" s="26" t="s">
        <v>657</v>
      </c>
      <c r="DG61" s="26" t="s">
        <v>1303</v>
      </c>
      <c r="DH61" s="26">
        <v>8173487565</v>
      </c>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row>
    <row r="62" spans="1:155" x14ac:dyDescent="0.2">
      <c r="A62" s="739">
        <v>10019</v>
      </c>
      <c r="B62" s="26" t="s">
        <v>1314</v>
      </c>
      <c r="C62" s="26"/>
      <c r="D62" s="26"/>
      <c r="E62" s="26"/>
      <c r="F62" s="26"/>
      <c r="G62" s="26"/>
      <c r="H62" s="26"/>
      <c r="I62" s="26"/>
      <c r="J62" s="26" t="s">
        <v>971</v>
      </c>
      <c r="K62" s="26"/>
      <c r="L62" s="26" t="s">
        <v>972</v>
      </c>
      <c r="M62" s="26"/>
      <c r="N62" s="26" t="s">
        <v>973</v>
      </c>
      <c r="O62" s="26">
        <v>75266</v>
      </c>
      <c r="P62" s="26" t="s">
        <v>545</v>
      </c>
      <c r="Q62" s="26">
        <v>8474028042</v>
      </c>
      <c r="R62" s="26"/>
      <c r="S62" s="26" t="s">
        <v>551</v>
      </c>
      <c r="T62" s="26" t="s">
        <v>1315</v>
      </c>
      <c r="U62" s="26" t="s">
        <v>1316</v>
      </c>
      <c r="V62" s="26" t="s">
        <v>1317</v>
      </c>
      <c r="W62" s="26" t="s">
        <v>545</v>
      </c>
      <c r="X62" s="26" t="s">
        <v>978</v>
      </c>
      <c r="Y62" s="26" t="s">
        <v>979</v>
      </c>
      <c r="Z62" s="26" t="s">
        <v>661</v>
      </c>
      <c r="AA62" s="26" t="s">
        <v>980</v>
      </c>
      <c r="AB62" s="26"/>
      <c r="AC62" s="26"/>
      <c r="AD62" s="26"/>
      <c r="AE62" s="26" t="s">
        <v>981</v>
      </c>
      <c r="AF62" s="26" t="s">
        <v>982</v>
      </c>
      <c r="AG62" s="26" t="s">
        <v>545</v>
      </c>
      <c r="AH62" s="26" t="s">
        <v>983</v>
      </c>
      <c r="AI62" s="26"/>
      <c r="AJ62" s="26" t="s">
        <v>550</v>
      </c>
      <c r="AK62" s="548">
        <v>60062</v>
      </c>
      <c r="AL62" s="26" t="s">
        <v>545</v>
      </c>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t="s">
        <v>984</v>
      </c>
      <c r="CG62" s="26"/>
      <c r="CH62" s="26"/>
      <c r="CI62" s="26"/>
      <c r="CJ62" s="26"/>
      <c r="CK62" s="26"/>
      <c r="CL62" s="26"/>
      <c r="CM62" s="26"/>
      <c r="CN62" s="26">
        <v>834</v>
      </c>
      <c r="CO62" s="26">
        <v>86</v>
      </c>
      <c r="CP62" s="26"/>
      <c r="CQ62" s="26"/>
      <c r="CR62" s="26"/>
      <c r="CS62" s="26" t="s">
        <v>561</v>
      </c>
      <c r="CT62" s="26">
        <v>12</v>
      </c>
      <c r="CU62" s="26"/>
      <c r="CV62" s="26"/>
      <c r="CW62" s="26">
        <v>60534</v>
      </c>
      <c r="CX62" s="740">
        <v>8</v>
      </c>
      <c r="CY62" s="26"/>
      <c r="CZ62" s="26"/>
      <c r="DA62" s="26"/>
      <c r="DB62" s="26"/>
      <c r="DC62" s="26"/>
      <c r="DD62" s="26" t="s">
        <v>985</v>
      </c>
      <c r="DE62" s="26" t="s">
        <v>986</v>
      </c>
      <c r="DF62" s="26" t="s">
        <v>987</v>
      </c>
      <c r="DG62" s="26" t="s">
        <v>988</v>
      </c>
      <c r="DH62" s="26">
        <v>9910830534</v>
      </c>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row>
    <row r="63" spans="1:155" x14ac:dyDescent="0.2">
      <c r="A63" s="739">
        <v>11259</v>
      </c>
      <c r="B63" s="26" t="s">
        <v>1318</v>
      </c>
      <c r="C63" s="26"/>
      <c r="D63" s="26"/>
      <c r="E63" s="26"/>
      <c r="F63" s="26"/>
      <c r="G63" s="26"/>
      <c r="H63" s="26"/>
      <c r="I63" s="26"/>
      <c r="J63" s="26" t="s">
        <v>851</v>
      </c>
      <c r="K63" s="26" t="s">
        <v>852</v>
      </c>
      <c r="L63" s="26" t="s">
        <v>753</v>
      </c>
      <c r="M63" s="26"/>
      <c r="N63" s="26" t="s">
        <v>754</v>
      </c>
      <c r="O63" s="26">
        <v>10020</v>
      </c>
      <c r="P63" s="26">
        <v>1304</v>
      </c>
      <c r="Q63" s="26">
        <v>2124583888</v>
      </c>
      <c r="R63" s="26"/>
      <c r="S63" s="26" t="s">
        <v>853</v>
      </c>
      <c r="T63" s="26" t="s">
        <v>854</v>
      </c>
      <c r="U63" s="26" t="s">
        <v>855</v>
      </c>
      <c r="V63" s="26" t="s">
        <v>856</v>
      </c>
      <c r="W63" s="26" t="s">
        <v>857</v>
      </c>
      <c r="X63" s="26" t="s">
        <v>858</v>
      </c>
      <c r="Y63" s="26" t="s">
        <v>859</v>
      </c>
      <c r="Z63" s="26" t="s">
        <v>860</v>
      </c>
      <c r="AA63" s="26" t="s">
        <v>861</v>
      </c>
      <c r="AB63" s="26">
        <v>3027430138</v>
      </c>
      <c r="AC63" s="26"/>
      <c r="AD63" s="26">
        <v>6036457114</v>
      </c>
      <c r="AE63" s="26" t="s">
        <v>862</v>
      </c>
      <c r="AF63" s="26" t="s">
        <v>863</v>
      </c>
      <c r="AG63" s="26" t="s">
        <v>864</v>
      </c>
      <c r="AH63" s="26" t="s">
        <v>865</v>
      </c>
      <c r="AI63" s="26"/>
      <c r="AJ63" s="26" t="s">
        <v>866</v>
      </c>
      <c r="AK63" s="26">
        <v>3110</v>
      </c>
      <c r="AL63" s="26" t="s">
        <v>545</v>
      </c>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t="s">
        <v>867</v>
      </c>
      <c r="CG63" s="26"/>
      <c r="CH63" s="26"/>
      <c r="CI63" s="26"/>
      <c r="CJ63" s="26"/>
      <c r="CK63" s="26"/>
      <c r="CL63" s="26"/>
      <c r="CM63" s="26"/>
      <c r="CN63" s="26">
        <v>1111</v>
      </c>
      <c r="CO63" s="26">
        <v>1669</v>
      </c>
      <c r="CP63" s="26"/>
      <c r="CQ63" s="26"/>
      <c r="CR63" s="26"/>
      <c r="CS63" s="26" t="s">
        <v>561</v>
      </c>
      <c r="CT63" s="26">
        <v>12</v>
      </c>
      <c r="CU63" s="26"/>
      <c r="CV63" s="26"/>
      <c r="CW63" s="26">
        <v>19380</v>
      </c>
      <c r="CX63" s="740">
        <v>12</v>
      </c>
      <c r="CY63" s="26"/>
      <c r="CZ63" s="26"/>
      <c r="DA63" s="26"/>
      <c r="DB63" s="26"/>
      <c r="DC63" s="26" t="s">
        <v>545</v>
      </c>
      <c r="DD63" s="26" t="s">
        <v>868</v>
      </c>
      <c r="DE63" s="26" t="s">
        <v>869</v>
      </c>
      <c r="DF63" s="26" t="s">
        <v>870</v>
      </c>
      <c r="DG63" s="26" t="s">
        <v>871</v>
      </c>
      <c r="DH63" s="26">
        <v>6032893639</v>
      </c>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row>
    <row r="64" spans="1:155" x14ac:dyDescent="0.2">
      <c r="A64" s="739">
        <v>10463</v>
      </c>
      <c r="B64" s="26" t="s">
        <v>1319</v>
      </c>
      <c r="C64" s="26" t="s">
        <v>545</v>
      </c>
      <c r="D64" s="26" t="s">
        <v>545</v>
      </c>
      <c r="E64" s="26" t="s">
        <v>545</v>
      </c>
      <c r="F64" s="26"/>
      <c r="G64" s="26" t="s">
        <v>545</v>
      </c>
      <c r="H64" s="26" t="s">
        <v>545</v>
      </c>
      <c r="I64" s="26" t="s">
        <v>545</v>
      </c>
      <c r="J64" s="26" t="s">
        <v>1320</v>
      </c>
      <c r="K64" s="26"/>
      <c r="L64" s="26" t="s">
        <v>1321</v>
      </c>
      <c r="M64" s="26"/>
      <c r="N64" s="26" t="s">
        <v>1322</v>
      </c>
      <c r="O64" s="26">
        <v>66601</v>
      </c>
      <c r="P64" s="26" t="s">
        <v>545</v>
      </c>
      <c r="Q64" s="26">
        <v>7852356276</v>
      </c>
      <c r="R64" s="26"/>
      <c r="S64" s="26" t="s">
        <v>617</v>
      </c>
      <c r="T64" s="26" t="s">
        <v>1323</v>
      </c>
      <c r="U64" s="26" t="s">
        <v>1324</v>
      </c>
      <c r="V64" s="26" t="s">
        <v>1325</v>
      </c>
      <c r="W64" s="26" t="s">
        <v>1326</v>
      </c>
      <c r="X64" s="26" t="s">
        <v>1327</v>
      </c>
      <c r="Y64" s="26" t="s">
        <v>1328</v>
      </c>
      <c r="Z64" s="26" t="s">
        <v>545</v>
      </c>
      <c r="AA64" s="26" t="s">
        <v>1319</v>
      </c>
      <c r="AB64" s="26">
        <v>7852356276</v>
      </c>
      <c r="AC64" s="26"/>
      <c r="AD64" s="26"/>
      <c r="AE64" s="26" t="s">
        <v>1329</v>
      </c>
      <c r="AF64" s="26" t="s">
        <v>1330</v>
      </c>
      <c r="AG64" s="26" t="s">
        <v>545</v>
      </c>
      <c r="AH64" s="26" t="s">
        <v>1321</v>
      </c>
      <c r="AI64" s="26"/>
      <c r="AJ64" s="26" t="s">
        <v>1322</v>
      </c>
      <c r="AK64" s="26">
        <v>66601</v>
      </c>
      <c r="AL64" s="26" t="s">
        <v>545</v>
      </c>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t="s">
        <v>545</v>
      </c>
      <c r="CG64" s="26"/>
      <c r="CH64" s="26"/>
      <c r="CI64" s="26"/>
      <c r="CJ64" s="26"/>
      <c r="CK64" s="26"/>
      <c r="CL64" s="26"/>
      <c r="CM64" s="26"/>
      <c r="CN64" s="26">
        <v>2813</v>
      </c>
      <c r="CO64" s="26">
        <v>2812</v>
      </c>
      <c r="CP64" s="26"/>
      <c r="CQ64" s="26"/>
      <c r="CR64" s="26"/>
      <c r="CS64" s="26" t="s">
        <v>561</v>
      </c>
      <c r="CT64" s="26">
        <v>2</v>
      </c>
      <c r="CU64" s="26"/>
      <c r="CV64" s="26"/>
      <c r="CW64" s="26">
        <v>60542</v>
      </c>
      <c r="CX64" s="26" t="s">
        <v>545</v>
      </c>
      <c r="CY64" s="26"/>
      <c r="CZ64" s="26" t="s">
        <v>545</v>
      </c>
      <c r="DA64" s="26" t="s">
        <v>545</v>
      </c>
      <c r="DB64" s="26" t="s">
        <v>545</v>
      </c>
      <c r="DC64" s="26" t="s">
        <v>545</v>
      </c>
      <c r="DD64" s="26" t="s">
        <v>545</v>
      </c>
      <c r="DE64" s="26" t="s">
        <v>545</v>
      </c>
      <c r="DF64" s="26" t="s">
        <v>545</v>
      </c>
      <c r="DG64" s="26" t="s">
        <v>545</v>
      </c>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row>
    <row r="65" spans="1:155" x14ac:dyDescent="0.2">
      <c r="A65" s="739">
        <v>11260</v>
      </c>
      <c r="B65" s="26" t="s">
        <v>1331</v>
      </c>
      <c r="C65" s="26"/>
      <c r="D65" s="26"/>
      <c r="E65" s="26"/>
      <c r="F65" s="26"/>
      <c r="G65" s="26"/>
      <c r="H65" s="26"/>
      <c r="I65" s="26"/>
      <c r="J65" s="26" t="s">
        <v>1332</v>
      </c>
      <c r="K65" s="26"/>
      <c r="L65" s="26" t="s">
        <v>1039</v>
      </c>
      <c r="M65" s="26" t="s">
        <v>1333</v>
      </c>
      <c r="N65" s="26" t="s">
        <v>973</v>
      </c>
      <c r="O65" s="738">
        <v>76797</v>
      </c>
      <c r="P65" s="548" t="s">
        <v>545</v>
      </c>
      <c r="Q65" s="26">
        <v>2547616601</v>
      </c>
      <c r="R65" s="26"/>
      <c r="S65" s="26" t="s">
        <v>1334</v>
      </c>
      <c r="T65" s="26" t="s">
        <v>1335</v>
      </c>
      <c r="U65" s="26" t="s">
        <v>647</v>
      </c>
      <c r="V65" s="26" t="s">
        <v>1336</v>
      </c>
      <c r="W65" s="26" t="s">
        <v>1337</v>
      </c>
      <c r="X65" s="26" t="s">
        <v>596</v>
      </c>
      <c r="Y65" s="26" t="s">
        <v>1338</v>
      </c>
      <c r="Z65" s="26" t="s">
        <v>1339</v>
      </c>
      <c r="AA65" s="26" t="s">
        <v>1331</v>
      </c>
      <c r="AB65" s="26">
        <v>4695254770</v>
      </c>
      <c r="AC65" s="26"/>
      <c r="AD65" s="26"/>
      <c r="AE65" s="26" t="s">
        <v>1340</v>
      </c>
      <c r="AF65" s="26" t="s">
        <v>1341</v>
      </c>
      <c r="AG65" s="26" t="s">
        <v>545</v>
      </c>
      <c r="AH65" s="26" t="s">
        <v>1342</v>
      </c>
      <c r="AI65" s="26" t="s">
        <v>1343</v>
      </c>
      <c r="AJ65" s="26" t="s">
        <v>973</v>
      </c>
      <c r="AK65" s="548">
        <v>75070</v>
      </c>
      <c r="AL65" s="26"/>
      <c r="AM65" s="26" t="s">
        <v>1344</v>
      </c>
      <c r="AN65" s="26" t="s">
        <v>1345</v>
      </c>
      <c r="AO65" s="26" t="s">
        <v>1346</v>
      </c>
      <c r="AP65" s="26" t="s">
        <v>1331</v>
      </c>
      <c r="AQ65" s="26">
        <v>9725693224</v>
      </c>
      <c r="AR65" s="26"/>
      <c r="AS65" s="26"/>
      <c r="AT65" s="26" t="s">
        <v>1347</v>
      </c>
      <c r="AU65" s="26" t="s">
        <v>1348</v>
      </c>
      <c r="AV65" s="26" t="s">
        <v>545</v>
      </c>
      <c r="AW65" s="26" t="s">
        <v>1342</v>
      </c>
      <c r="AX65" s="26"/>
      <c r="AY65" s="26" t="s">
        <v>973</v>
      </c>
      <c r="AZ65" s="26" t="s">
        <v>1349</v>
      </c>
      <c r="BA65" s="26" t="s">
        <v>545</v>
      </c>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t="s">
        <v>1350</v>
      </c>
      <c r="CG65" s="26"/>
      <c r="CH65" s="26"/>
      <c r="CI65" s="26"/>
      <c r="CJ65" s="26"/>
      <c r="CK65" s="26"/>
      <c r="CL65" s="26"/>
      <c r="CM65" s="26"/>
      <c r="CN65" s="26">
        <v>1112</v>
      </c>
      <c r="CO65" s="26">
        <v>367</v>
      </c>
      <c r="CP65" s="26">
        <v>1640</v>
      </c>
      <c r="CQ65" s="26"/>
      <c r="CR65" s="26"/>
      <c r="CS65" s="26" t="s">
        <v>561</v>
      </c>
      <c r="CT65" s="26">
        <v>12</v>
      </c>
      <c r="CU65" s="26"/>
      <c r="CV65" s="26"/>
      <c r="CW65" s="26">
        <v>60577</v>
      </c>
      <c r="CX65" s="740">
        <v>290</v>
      </c>
      <c r="CY65" s="26"/>
      <c r="CZ65" s="26"/>
      <c r="DA65" s="26"/>
      <c r="DB65" s="26"/>
      <c r="DC65" s="26"/>
      <c r="DD65" s="26" t="s">
        <v>1344</v>
      </c>
      <c r="DE65" s="26" t="s">
        <v>1345</v>
      </c>
      <c r="DF65" s="26" t="s">
        <v>1351</v>
      </c>
      <c r="DG65" s="26" t="s">
        <v>1347</v>
      </c>
      <c r="DH65" s="26">
        <v>9725693224</v>
      </c>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row>
    <row r="66" spans="1:155" x14ac:dyDescent="0.2">
      <c r="A66" s="739">
        <v>10021</v>
      </c>
      <c r="B66" s="26" t="s">
        <v>1352</v>
      </c>
      <c r="C66" s="26"/>
      <c r="D66" s="26"/>
      <c r="E66" s="26"/>
      <c r="F66" s="26"/>
      <c r="G66" s="26"/>
      <c r="H66" s="26"/>
      <c r="I66" s="26"/>
      <c r="J66" s="26" t="s">
        <v>1353</v>
      </c>
      <c r="K66" s="26"/>
      <c r="L66" s="26" t="s">
        <v>688</v>
      </c>
      <c r="M66" s="26" t="s">
        <v>688</v>
      </c>
      <c r="N66" s="26" t="s">
        <v>689</v>
      </c>
      <c r="O66" s="26">
        <v>6103</v>
      </c>
      <c r="P66" s="26" t="s">
        <v>545</v>
      </c>
      <c r="Q66" s="26">
        <v>8607910001</v>
      </c>
      <c r="R66" s="26"/>
      <c r="S66" s="26" t="s">
        <v>1354</v>
      </c>
      <c r="T66" s="26" t="s">
        <v>1355</v>
      </c>
      <c r="U66" s="26" t="s">
        <v>855</v>
      </c>
      <c r="V66" s="26" t="s">
        <v>1356</v>
      </c>
      <c r="W66" s="26" t="s">
        <v>1357</v>
      </c>
      <c r="X66" s="26" t="s">
        <v>1358</v>
      </c>
      <c r="Y66" s="26" t="s">
        <v>1359</v>
      </c>
      <c r="Z66" s="26" t="s">
        <v>1360</v>
      </c>
      <c r="AA66" s="26" t="s">
        <v>1361</v>
      </c>
      <c r="AB66" s="26">
        <v>8607910535</v>
      </c>
      <c r="AC66" s="26"/>
      <c r="AD66" s="26"/>
      <c r="AE66" s="26" t="s">
        <v>1362</v>
      </c>
      <c r="AF66" s="26" t="s">
        <v>1353</v>
      </c>
      <c r="AG66" s="26" t="s">
        <v>545</v>
      </c>
      <c r="AH66" s="26" t="s">
        <v>688</v>
      </c>
      <c r="AI66" s="26" t="s">
        <v>688</v>
      </c>
      <c r="AJ66" s="26" t="s">
        <v>689</v>
      </c>
      <c r="AK66" s="26">
        <v>6103</v>
      </c>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t="s">
        <v>1363</v>
      </c>
      <c r="CG66" s="26"/>
      <c r="CH66" s="26"/>
      <c r="CI66" s="26"/>
      <c r="CJ66" s="26"/>
      <c r="CK66" s="26"/>
      <c r="CL66" s="26"/>
      <c r="CM66" s="26"/>
      <c r="CN66" s="26">
        <v>836</v>
      </c>
      <c r="CO66" s="26">
        <v>350</v>
      </c>
      <c r="CP66" s="26"/>
      <c r="CQ66" s="26"/>
      <c r="CR66" s="26"/>
      <c r="CS66" s="26" t="s">
        <v>561</v>
      </c>
      <c r="CT66" s="26">
        <v>12</v>
      </c>
      <c r="CU66" s="26"/>
      <c r="CV66" s="26"/>
      <c r="CW66" s="26">
        <v>81213</v>
      </c>
      <c r="CX66" s="740">
        <v>4926</v>
      </c>
      <c r="CY66" s="26"/>
      <c r="CZ66" s="26"/>
      <c r="DA66" s="26"/>
      <c r="DB66" s="26"/>
      <c r="DC66" s="26"/>
      <c r="DD66" s="26" t="s">
        <v>930</v>
      </c>
      <c r="DE66" s="26" t="s">
        <v>1364</v>
      </c>
      <c r="DF66" s="26" t="s">
        <v>1365</v>
      </c>
      <c r="DG66" s="26" t="s">
        <v>1366</v>
      </c>
      <c r="DH66" s="26">
        <v>8607910166</v>
      </c>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row>
    <row r="67" spans="1:155" x14ac:dyDescent="0.2">
      <c r="A67" s="739">
        <v>11265</v>
      </c>
      <c r="B67" s="26" t="s">
        <v>1367</v>
      </c>
      <c r="C67" s="26"/>
      <c r="D67" s="26"/>
      <c r="E67" s="26"/>
      <c r="F67" s="26"/>
      <c r="G67" s="26"/>
      <c r="H67" s="26"/>
      <c r="I67" s="26"/>
      <c r="J67" s="26" t="s">
        <v>1368</v>
      </c>
      <c r="K67" s="26"/>
      <c r="L67" s="26" t="s">
        <v>1164</v>
      </c>
      <c r="M67" s="26" t="s">
        <v>1165</v>
      </c>
      <c r="N67" s="26" t="s">
        <v>764</v>
      </c>
      <c r="O67" s="26">
        <v>53705</v>
      </c>
      <c r="P67" s="26" t="s">
        <v>545</v>
      </c>
      <c r="Q67" s="26">
        <v>6082385851</v>
      </c>
      <c r="R67" s="26"/>
      <c r="S67" s="26" t="s">
        <v>1369</v>
      </c>
      <c r="T67" s="26" t="s">
        <v>1370</v>
      </c>
      <c r="U67" s="26" t="s">
        <v>734</v>
      </c>
      <c r="V67" s="26" t="s">
        <v>1371</v>
      </c>
      <c r="W67" s="26" t="s">
        <v>1372</v>
      </c>
      <c r="X67" s="26" t="s">
        <v>1373</v>
      </c>
      <c r="Y67" s="26" t="s">
        <v>1221</v>
      </c>
      <c r="Z67" s="26" t="s">
        <v>1374</v>
      </c>
      <c r="AA67" s="26" t="s">
        <v>1375</v>
      </c>
      <c r="AB67" s="26">
        <v>6086658508</v>
      </c>
      <c r="AC67" s="26"/>
      <c r="AD67" s="26">
        <v>6082368508</v>
      </c>
      <c r="AE67" s="26" t="s">
        <v>1376</v>
      </c>
      <c r="AF67" s="26" t="s">
        <v>1368</v>
      </c>
      <c r="AG67" s="26" t="s">
        <v>1377</v>
      </c>
      <c r="AH67" s="26" t="s">
        <v>1164</v>
      </c>
      <c r="AI67" s="26" t="s">
        <v>1165</v>
      </c>
      <c r="AJ67" s="26" t="s">
        <v>764</v>
      </c>
      <c r="AK67" s="26">
        <v>53705</v>
      </c>
      <c r="AL67" s="26" t="s">
        <v>545</v>
      </c>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t="s">
        <v>1378</v>
      </c>
      <c r="CG67" s="26"/>
      <c r="CH67" s="26"/>
      <c r="CI67" s="26"/>
      <c r="CJ67" s="26"/>
      <c r="CK67" s="26"/>
      <c r="CL67" s="26"/>
      <c r="CM67" s="26"/>
      <c r="CN67" s="26">
        <v>1117</v>
      </c>
      <c r="CO67" s="26">
        <v>1644</v>
      </c>
      <c r="CP67" s="26"/>
      <c r="CQ67" s="26"/>
      <c r="CR67" s="26"/>
      <c r="CS67" s="26" t="s">
        <v>561</v>
      </c>
      <c r="CT67" s="26">
        <v>12</v>
      </c>
      <c r="CU67" s="26"/>
      <c r="CV67" s="26"/>
      <c r="CW67" s="26">
        <v>67989</v>
      </c>
      <c r="CX67" s="26"/>
      <c r="CY67" s="26"/>
      <c r="CZ67" s="26"/>
      <c r="DA67" s="26"/>
      <c r="DB67" s="26"/>
      <c r="DC67" s="26"/>
      <c r="DD67" s="26" t="s">
        <v>1379</v>
      </c>
      <c r="DE67" s="26" t="s">
        <v>1380</v>
      </c>
      <c r="DF67" s="26" t="s">
        <v>1381</v>
      </c>
      <c r="DG67" s="26" t="s">
        <v>1376</v>
      </c>
      <c r="DH67" s="26">
        <v>6086657546</v>
      </c>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row>
    <row r="68" spans="1:155" x14ac:dyDescent="0.2">
      <c r="A68" s="739">
        <v>10022</v>
      </c>
      <c r="B68" s="26" t="s">
        <v>1382</v>
      </c>
      <c r="C68" s="26"/>
      <c r="D68" s="26"/>
      <c r="E68" s="26"/>
      <c r="F68" s="26"/>
      <c r="G68" s="26"/>
      <c r="H68" s="26"/>
      <c r="I68" s="26"/>
      <c r="J68" s="26" t="s">
        <v>1383</v>
      </c>
      <c r="K68" s="26"/>
      <c r="L68" s="26" t="s">
        <v>1384</v>
      </c>
      <c r="M68" s="26" t="s">
        <v>1384</v>
      </c>
      <c r="N68" s="26" t="s">
        <v>973</v>
      </c>
      <c r="O68" s="26">
        <v>77550</v>
      </c>
      <c r="P68" s="26" t="s">
        <v>545</v>
      </c>
      <c r="Q68" s="26">
        <v>2815384834</v>
      </c>
      <c r="R68" s="26">
        <v>4096213026</v>
      </c>
      <c r="S68" s="26" t="s">
        <v>1385</v>
      </c>
      <c r="T68" s="26" t="s">
        <v>1386</v>
      </c>
      <c r="U68" s="26" t="s">
        <v>855</v>
      </c>
      <c r="V68" s="26" t="s">
        <v>1387</v>
      </c>
      <c r="W68" s="26" t="s">
        <v>1388</v>
      </c>
      <c r="X68" s="26" t="s">
        <v>1389</v>
      </c>
      <c r="Y68" s="26" t="s">
        <v>1390</v>
      </c>
      <c r="Z68" s="26" t="s">
        <v>1391</v>
      </c>
      <c r="AA68" s="26" t="s">
        <v>1382</v>
      </c>
      <c r="AB68" s="26">
        <v>2815384881</v>
      </c>
      <c r="AC68" s="26">
        <v>3752</v>
      </c>
      <c r="AD68" s="26"/>
      <c r="AE68" s="26" t="s">
        <v>1392</v>
      </c>
      <c r="AF68" s="26" t="s">
        <v>1383</v>
      </c>
      <c r="AG68" s="26" t="s">
        <v>545</v>
      </c>
      <c r="AH68" s="26" t="s">
        <v>1384</v>
      </c>
      <c r="AI68" s="26" t="s">
        <v>1384</v>
      </c>
      <c r="AJ68" s="26" t="s">
        <v>973</v>
      </c>
      <c r="AK68" s="26">
        <v>77550</v>
      </c>
      <c r="AL68" s="26" t="s">
        <v>545</v>
      </c>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t="s">
        <v>1393</v>
      </c>
      <c r="CG68" s="26"/>
      <c r="CH68" s="26"/>
      <c r="CI68" s="26"/>
      <c r="CJ68" s="26"/>
      <c r="CK68" s="26"/>
      <c r="CL68" s="26"/>
      <c r="CM68" s="26"/>
      <c r="CN68" s="26">
        <v>837</v>
      </c>
      <c r="CO68" s="26">
        <v>779</v>
      </c>
      <c r="CP68" s="26"/>
      <c r="CQ68" s="26"/>
      <c r="CR68" s="26"/>
      <c r="CS68" s="26" t="s">
        <v>561</v>
      </c>
      <c r="CT68" s="26">
        <v>12</v>
      </c>
      <c r="CU68" s="26"/>
      <c r="CV68" s="26"/>
      <c r="CW68" s="26">
        <v>60739</v>
      </c>
      <c r="CX68" s="740">
        <v>408</v>
      </c>
      <c r="CY68" s="26"/>
      <c r="CZ68" s="26"/>
      <c r="DA68" s="26"/>
      <c r="DB68" s="26"/>
      <c r="DC68" s="26"/>
      <c r="DD68" s="26" t="s">
        <v>1026</v>
      </c>
      <c r="DE68" s="26" t="s">
        <v>1394</v>
      </c>
      <c r="DF68" s="26" t="s">
        <v>1395</v>
      </c>
      <c r="DG68" s="26" t="s">
        <v>1396</v>
      </c>
      <c r="DH68" s="26">
        <v>4097666431</v>
      </c>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row>
    <row r="69" spans="1:155" x14ac:dyDescent="0.2">
      <c r="A69" s="739">
        <v>10023</v>
      </c>
      <c r="B69" s="26" t="s">
        <v>1397</v>
      </c>
      <c r="C69" s="26"/>
      <c r="D69" s="26"/>
      <c r="E69" s="26"/>
      <c r="F69" s="26"/>
      <c r="G69" s="26"/>
      <c r="H69" s="26"/>
      <c r="I69" s="26"/>
      <c r="J69" s="26" t="s">
        <v>1383</v>
      </c>
      <c r="K69" s="26"/>
      <c r="L69" s="26" t="s">
        <v>1384</v>
      </c>
      <c r="M69" s="26" t="s">
        <v>1384</v>
      </c>
      <c r="N69" s="26" t="s">
        <v>973</v>
      </c>
      <c r="O69" s="738">
        <v>77550</v>
      </c>
      <c r="P69" s="26" t="s">
        <v>545</v>
      </c>
      <c r="Q69" s="26">
        <v>2815384834</v>
      </c>
      <c r="R69" s="26">
        <v>4096213026</v>
      </c>
      <c r="S69" s="26" t="s">
        <v>1385</v>
      </c>
      <c r="T69" s="26" t="s">
        <v>1386</v>
      </c>
      <c r="U69" s="26" t="s">
        <v>855</v>
      </c>
      <c r="V69" s="26" t="s">
        <v>1387</v>
      </c>
      <c r="W69" s="26" t="s">
        <v>1398</v>
      </c>
      <c r="X69" s="26" t="s">
        <v>1389</v>
      </c>
      <c r="Y69" s="26" t="s">
        <v>1390</v>
      </c>
      <c r="Z69" s="26" t="s">
        <v>1391</v>
      </c>
      <c r="AA69" s="26" t="s">
        <v>1382</v>
      </c>
      <c r="AB69" s="26">
        <v>2815384881</v>
      </c>
      <c r="AC69" s="26"/>
      <c r="AD69" s="26"/>
      <c r="AE69" s="26" t="s">
        <v>1399</v>
      </c>
      <c r="AF69" s="26" t="s">
        <v>1383</v>
      </c>
      <c r="AG69" s="26" t="s">
        <v>545</v>
      </c>
      <c r="AH69" s="26" t="s">
        <v>1384</v>
      </c>
      <c r="AI69" s="26" t="s">
        <v>1384</v>
      </c>
      <c r="AJ69" s="26" t="s">
        <v>973</v>
      </c>
      <c r="AK69" s="26">
        <v>77550</v>
      </c>
      <c r="AL69" s="26" t="s">
        <v>545</v>
      </c>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t="s">
        <v>1393</v>
      </c>
      <c r="CG69" s="26"/>
      <c r="CH69" s="26"/>
      <c r="CI69" s="26"/>
      <c r="CJ69" s="26"/>
      <c r="CK69" s="26"/>
      <c r="CL69" s="26"/>
      <c r="CM69" s="26"/>
      <c r="CN69" s="26">
        <v>838</v>
      </c>
      <c r="CO69" s="26">
        <v>326</v>
      </c>
      <c r="CP69" s="26"/>
      <c r="CQ69" s="26"/>
      <c r="CR69" s="26"/>
      <c r="CS69" s="26" t="s">
        <v>561</v>
      </c>
      <c r="CT69" s="26">
        <v>12</v>
      </c>
      <c r="CU69" s="26"/>
      <c r="CV69" s="26"/>
      <c r="CW69" s="26">
        <v>71773</v>
      </c>
      <c r="CX69" s="740">
        <v>408</v>
      </c>
      <c r="CY69" s="26"/>
      <c r="CZ69" s="26"/>
      <c r="DA69" s="26"/>
      <c r="DB69" s="26"/>
      <c r="DC69" s="26"/>
      <c r="DD69" s="26" t="s">
        <v>1026</v>
      </c>
      <c r="DE69" s="26" t="s">
        <v>545</v>
      </c>
      <c r="DF69" s="26" t="s">
        <v>1395</v>
      </c>
      <c r="DG69" s="26" t="s">
        <v>1396</v>
      </c>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row>
    <row r="70" spans="1:155" x14ac:dyDescent="0.2">
      <c r="A70" s="739">
        <v>10025</v>
      </c>
      <c r="B70" s="26" t="s">
        <v>1400</v>
      </c>
      <c r="C70" s="26"/>
      <c r="D70" s="26"/>
      <c r="E70" s="26"/>
      <c r="F70" s="26"/>
      <c r="G70" s="26"/>
      <c r="H70" s="26"/>
      <c r="I70" s="26"/>
      <c r="J70" s="26" t="s">
        <v>1353</v>
      </c>
      <c r="K70" s="26"/>
      <c r="L70" s="26" t="s">
        <v>688</v>
      </c>
      <c r="M70" s="26" t="s">
        <v>688</v>
      </c>
      <c r="N70" s="26" t="s">
        <v>689</v>
      </c>
      <c r="O70" s="26">
        <v>6103</v>
      </c>
      <c r="P70" s="26" t="s">
        <v>545</v>
      </c>
      <c r="Q70" s="26">
        <v>8604035000</v>
      </c>
      <c r="R70" s="26"/>
      <c r="S70" s="26" t="s">
        <v>604</v>
      </c>
      <c r="T70" s="26" t="s">
        <v>1401</v>
      </c>
      <c r="U70" s="26" t="s">
        <v>1402</v>
      </c>
      <c r="V70" s="26" t="s">
        <v>1403</v>
      </c>
      <c r="W70" s="26" t="s">
        <v>545</v>
      </c>
      <c r="X70" s="26" t="s">
        <v>1404</v>
      </c>
      <c r="Y70" s="26" t="s">
        <v>1405</v>
      </c>
      <c r="Z70" s="26" t="s">
        <v>1406</v>
      </c>
      <c r="AA70" s="26" t="s">
        <v>1407</v>
      </c>
      <c r="AB70" s="26">
        <v>8604033467</v>
      </c>
      <c r="AC70" s="26"/>
      <c r="AD70" s="26"/>
      <c r="AE70" s="26" t="s">
        <v>1408</v>
      </c>
      <c r="AF70" s="26" t="s">
        <v>1353</v>
      </c>
      <c r="AG70" s="26" t="s">
        <v>545</v>
      </c>
      <c r="AH70" s="26" t="s">
        <v>688</v>
      </c>
      <c r="AI70" s="26"/>
      <c r="AJ70" s="26" t="s">
        <v>689</v>
      </c>
      <c r="AK70" s="26">
        <v>6103</v>
      </c>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t="s">
        <v>1409</v>
      </c>
      <c r="CG70" s="26"/>
      <c r="CH70" s="26"/>
      <c r="CI70" s="26"/>
      <c r="CJ70" s="26"/>
      <c r="CK70" s="26"/>
      <c r="CL70" s="26"/>
      <c r="CM70" s="26"/>
      <c r="CN70" s="26">
        <v>840</v>
      </c>
      <c r="CO70" s="26">
        <v>330</v>
      </c>
      <c r="CP70" s="26"/>
      <c r="CQ70" s="26"/>
      <c r="CR70" s="26"/>
      <c r="CS70" s="26" t="s">
        <v>561</v>
      </c>
      <c r="CT70" s="26">
        <v>12</v>
      </c>
      <c r="CU70" s="26"/>
      <c r="CV70" s="26"/>
      <c r="CW70" s="26">
        <v>80624</v>
      </c>
      <c r="CX70" s="740">
        <v>1199</v>
      </c>
      <c r="CY70" s="26"/>
      <c r="CZ70" s="26"/>
      <c r="DA70" s="26"/>
      <c r="DB70" s="26"/>
      <c r="DC70" s="26"/>
      <c r="DD70" s="26" t="s">
        <v>1410</v>
      </c>
      <c r="DE70" s="26" t="s">
        <v>1411</v>
      </c>
      <c r="DF70" s="26" t="s">
        <v>1412</v>
      </c>
      <c r="DG70" s="26" t="s">
        <v>1403</v>
      </c>
      <c r="DH70" s="26">
        <v>8604035210</v>
      </c>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row>
    <row r="71" spans="1:155" x14ac:dyDescent="0.2">
      <c r="A71" s="739">
        <v>11271</v>
      </c>
      <c r="B71" s="26" t="s">
        <v>1413</v>
      </c>
      <c r="C71" s="26"/>
      <c r="D71" s="26"/>
      <c r="E71" s="26"/>
      <c r="F71" s="26"/>
      <c r="G71" s="26"/>
      <c r="H71" s="26"/>
      <c r="I71" s="26"/>
      <c r="J71" s="26" t="s">
        <v>1414</v>
      </c>
      <c r="K71" s="26"/>
      <c r="L71" s="26" t="s">
        <v>1226</v>
      </c>
      <c r="M71" s="26" t="s">
        <v>1227</v>
      </c>
      <c r="N71" s="26" t="s">
        <v>1228</v>
      </c>
      <c r="O71" s="738">
        <v>73126</v>
      </c>
      <c r="P71" s="26" t="s">
        <v>545</v>
      </c>
      <c r="Q71" s="26">
        <v>6019366600</v>
      </c>
      <c r="R71" s="26">
        <v>6019363226</v>
      </c>
      <c r="S71" s="26" t="s">
        <v>1214</v>
      </c>
      <c r="T71" s="26" t="s">
        <v>1415</v>
      </c>
      <c r="U71" s="26" t="s">
        <v>647</v>
      </c>
      <c r="V71" s="26" t="s">
        <v>1416</v>
      </c>
      <c r="W71" s="26" t="s">
        <v>545</v>
      </c>
      <c r="X71" s="26" t="s">
        <v>1069</v>
      </c>
      <c r="Y71" s="26" t="s">
        <v>1417</v>
      </c>
      <c r="Z71" s="26" t="s">
        <v>1306</v>
      </c>
      <c r="AA71" s="26" t="s">
        <v>1413</v>
      </c>
      <c r="AB71" s="26">
        <v>6019366600</v>
      </c>
      <c r="AC71" s="26">
        <v>201</v>
      </c>
      <c r="AD71" s="26">
        <v>6019363226</v>
      </c>
      <c r="AE71" s="26" t="s">
        <v>1418</v>
      </c>
      <c r="AF71" s="26" t="s">
        <v>1414</v>
      </c>
      <c r="AG71" s="26" t="s">
        <v>545</v>
      </c>
      <c r="AH71" s="26" t="s">
        <v>1226</v>
      </c>
      <c r="AI71" s="26" t="s">
        <v>1227</v>
      </c>
      <c r="AJ71" s="26" t="s">
        <v>1228</v>
      </c>
      <c r="AK71" s="548">
        <v>73126</v>
      </c>
      <c r="AL71" s="26" t="s">
        <v>545</v>
      </c>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t="s">
        <v>1419</v>
      </c>
      <c r="CG71" s="26"/>
      <c r="CH71" s="26"/>
      <c r="CI71" s="26"/>
      <c r="CJ71" s="26"/>
      <c r="CK71" s="26"/>
      <c r="CL71" s="26"/>
      <c r="CM71" s="26"/>
      <c r="CN71" s="26">
        <v>1123</v>
      </c>
      <c r="CO71" s="26">
        <v>2977</v>
      </c>
      <c r="CP71" s="26"/>
      <c r="CQ71" s="26"/>
      <c r="CR71" s="26"/>
      <c r="CS71" s="26" t="s">
        <v>561</v>
      </c>
      <c r="CT71" s="26">
        <v>12</v>
      </c>
      <c r="CU71" s="26"/>
      <c r="CV71" s="26"/>
      <c r="CW71" s="26">
        <v>60801</v>
      </c>
      <c r="CX71" s="26" t="s">
        <v>545</v>
      </c>
      <c r="CY71" s="26"/>
      <c r="CZ71" s="26"/>
      <c r="DA71" s="26"/>
      <c r="DB71" s="26"/>
      <c r="DC71" s="26"/>
      <c r="DD71" s="26" t="s">
        <v>551</v>
      </c>
      <c r="DE71" s="26" t="s">
        <v>1420</v>
      </c>
      <c r="DF71" s="26" t="s">
        <v>801</v>
      </c>
      <c r="DG71" s="26" t="s">
        <v>1421</v>
      </c>
      <c r="DH71" s="26">
        <v>4054168525</v>
      </c>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row>
    <row r="72" spans="1:155" x14ac:dyDescent="0.2">
      <c r="A72" s="739">
        <v>11272</v>
      </c>
      <c r="B72" s="26" t="s">
        <v>1422</v>
      </c>
      <c r="C72" s="26"/>
      <c r="D72" s="26"/>
      <c r="E72" s="26"/>
      <c r="F72" s="26"/>
      <c r="G72" s="26"/>
      <c r="H72" s="26"/>
      <c r="I72" s="26"/>
      <c r="J72" s="26" t="s">
        <v>1423</v>
      </c>
      <c r="K72" s="26" t="s">
        <v>1312</v>
      </c>
      <c r="L72" s="26" t="s">
        <v>1424</v>
      </c>
      <c r="M72" s="26" t="s">
        <v>1425</v>
      </c>
      <c r="N72" s="26" t="s">
        <v>731</v>
      </c>
      <c r="O72" s="26">
        <v>19004</v>
      </c>
      <c r="P72" s="548" t="s">
        <v>545</v>
      </c>
      <c r="Q72" s="26">
        <v>4804838666</v>
      </c>
      <c r="R72" s="26">
        <v>4804830238</v>
      </c>
      <c r="S72" s="26" t="s">
        <v>1426</v>
      </c>
      <c r="T72" s="26" t="s">
        <v>1427</v>
      </c>
      <c r="U72" s="26" t="s">
        <v>553</v>
      </c>
      <c r="V72" s="26" t="s">
        <v>1428</v>
      </c>
      <c r="W72" s="26" t="s">
        <v>1429</v>
      </c>
      <c r="X72" s="26" t="s">
        <v>1430</v>
      </c>
      <c r="Y72" s="26" t="s">
        <v>1431</v>
      </c>
      <c r="Z72" s="26" t="s">
        <v>1432</v>
      </c>
      <c r="AA72" s="26" t="s">
        <v>1422</v>
      </c>
      <c r="AB72" s="26">
        <v>4803371694</v>
      </c>
      <c r="AC72" s="26"/>
      <c r="AD72" s="26">
        <v>4804830238</v>
      </c>
      <c r="AE72" s="26" t="s">
        <v>1433</v>
      </c>
      <c r="AF72" s="26" t="s">
        <v>1423</v>
      </c>
      <c r="AG72" s="26" t="s">
        <v>1312</v>
      </c>
      <c r="AH72" s="26" t="s">
        <v>1424</v>
      </c>
      <c r="AI72" s="26" t="s">
        <v>1425</v>
      </c>
      <c r="AJ72" s="26" t="s">
        <v>731</v>
      </c>
      <c r="AK72" s="26">
        <v>19004</v>
      </c>
      <c r="AL72" s="548" t="s">
        <v>545</v>
      </c>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t="s">
        <v>1434</v>
      </c>
      <c r="CG72" s="26"/>
      <c r="CH72" s="26"/>
      <c r="CI72" s="26"/>
      <c r="CJ72" s="26"/>
      <c r="CK72" s="26"/>
      <c r="CL72" s="26"/>
      <c r="CM72" s="26"/>
      <c r="CN72" s="26">
        <v>1124</v>
      </c>
      <c r="CO72" s="26">
        <v>1291</v>
      </c>
      <c r="CP72" s="26"/>
      <c r="CQ72" s="26"/>
      <c r="CR72" s="26"/>
      <c r="CS72" s="26" t="s">
        <v>561</v>
      </c>
      <c r="CT72" s="26">
        <v>12</v>
      </c>
      <c r="CU72" s="26"/>
      <c r="CV72" s="26"/>
      <c r="CW72" s="26">
        <v>19615</v>
      </c>
      <c r="CX72" s="26"/>
      <c r="CY72" s="26"/>
      <c r="CZ72" s="26"/>
      <c r="DA72" s="26"/>
      <c r="DB72" s="26"/>
      <c r="DC72" s="26"/>
      <c r="DD72" s="26" t="s">
        <v>1435</v>
      </c>
      <c r="DE72" s="26" t="s">
        <v>1436</v>
      </c>
      <c r="DF72" s="26" t="s">
        <v>1437</v>
      </c>
      <c r="DG72" s="26" t="s">
        <v>1438</v>
      </c>
      <c r="DH72" s="26">
        <v>6106606844</v>
      </c>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row>
    <row r="73" spans="1:155" x14ac:dyDescent="0.2">
      <c r="A73" s="739">
        <v>11273</v>
      </c>
      <c r="B73" s="26" t="s">
        <v>1439</v>
      </c>
      <c r="C73" s="26"/>
      <c r="D73" s="26"/>
      <c r="E73" s="26"/>
      <c r="F73" s="26"/>
      <c r="G73" s="26"/>
      <c r="H73" s="26"/>
      <c r="I73" s="26"/>
      <c r="J73" s="26" t="s">
        <v>1440</v>
      </c>
      <c r="K73" s="26"/>
      <c r="L73" s="26" t="s">
        <v>652</v>
      </c>
      <c r="M73" s="26"/>
      <c r="N73" s="26" t="s">
        <v>654</v>
      </c>
      <c r="O73" s="26">
        <v>50306</v>
      </c>
      <c r="P73" s="26">
        <v>3510</v>
      </c>
      <c r="Q73" s="26">
        <v>5156952293</v>
      </c>
      <c r="R73" s="26"/>
      <c r="S73" s="26" t="s">
        <v>1190</v>
      </c>
      <c r="T73" s="26" t="s">
        <v>1441</v>
      </c>
      <c r="U73" s="26" t="s">
        <v>767</v>
      </c>
      <c r="V73" s="26"/>
      <c r="W73" s="26" t="s">
        <v>1442</v>
      </c>
      <c r="X73" s="26" t="s">
        <v>1214</v>
      </c>
      <c r="Y73" s="26" t="s">
        <v>1215</v>
      </c>
      <c r="Z73" s="26" t="s">
        <v>1216</v>
      </c>
      <c r="AA73" s="26" t="s">
        <v>1217</v>
      </c>
      <c r="AB73" s="26">
        <v>5156952034</v>
      </c>
      <c r="AC73" s="26"/>
      <c r="AD73" s="26">
        <v>5152472415</v>
      </c>
      <c r="AE73" s="26" t="s">
        <v>1218</v>
      </c>
      <c r="AF73" s="26" t="s">
        <v>1440</v>
      </c>
      <c r="AG73" s="26"/>
      <c r="AH73" s="26" t="s">
        <v>652</v>
      </c>
      <c r="AI73" s="26"/>
      <c r="AJ73" s="26" t="s">
        <v>654</v>
      </c>
      <c r="AK73" s="26">
        <v>50306</v>
      </c>
      <c r="AL73" s="26">
        <v>3510</v>
      </c>
      <c r="AM73" s="26" t="s">
        <v>750</v>
      </c>
      <c r="AN73" s="26" t="s">
        <v>1443</v>
      </c>
      <c r="AO73" s="26" t="s">
        <v>1444</v>
      </c>
      <c r="AP73" s="26" t="s">
        <v>1217</v>
      </c>
      <c r="AQ73" s="26">
        <v>4024316914</v>
      </c>
      <c r="AR73" s="26"/>
      <c r="AS73" s="26"/>
      <c r="AT73" s="26" t="s">
        <v>1445</v>
      </c>
      <c r="AU73" s="26" t="s">
        <v>1440</v>
      </c>
      <c r="AV73" s="26"/>
      <c r="AW73" s="26" t="s">
        <v>652</v>
      </c>
      <c r="AX73" s="26"/>
      <c r="AY73" s="26" t="s">
        <v>654</v>
      </c>
      <c r="AZ73" s="26" t="s">
        <v>1446</v>
      </c>
      <c r="BA73" s="26" t="s">
        <v>1447</v>
      </c>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t="s">
        <v>1448</v>
      </c>
      <c r="CG73" s="26"/>
      <c r="CH73" s="26"/>
      <c r="CI73" s="26"/>
      <c r="CJ73" s="26"/>
      <c r="CK73" s="26"/>
      <c r="CL73" s="26"/>
      <c r="CM73" s="26"/>
      <c r="CN73" s="26">
        <v>1125</v>
      </c>
      <c r="CO73" s="26">
        <v>3033</v>
      </c>
      <c r="CP73" s="26">
        <v>1649</v>
      </c>
      <c r="CQ73" s="26"/>
      <c r="CR73" s="26"/>
      <c r="CS73" s="26" t="s">
        <v>561</v>
      </c>
      <c r="CT73" s="26">
        <v>12</v>
      </c>
      <c r="CU73" s="26"/>
      <c r="CV73" s="26"/>
      <c r="CW73" s="26">
        <v>67679</v>
      </c>
      <c r="CX73" s="740">
        <v>3527</v>
      </c>
      <c r="CY73" s="26"/>
      <c r="CZ73" s="26"/>
      <c r="DA73" s="26"/>
      <c r="DB73" s="26"/>
      <c r="DC73" s="26"/>
      <c r="DD73" s="26" t="s">
        <v>1220</v>
      </c>
      <c r="DE73" s="26" t="s">
        <v>1221</v>
      </c>
      <c r="DF73" s="26" t="s">
        <v>1222</v>
      </c>
      <c r="DG73" s="26" t="s">
        <v>1223</v>
      </c>
      <c r="DH73" s="26">
        <v>5156952054</v>
      </c>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row>
    <row r="74" spans="1:155" x14ac:dyDescent="0.2">
      <c r="A74" s="739">
        <v>10026</v>
      </c>
      <c r="B74" s="26" t="s">
        <v>1449</v>
      </c>
      <c r="C74" s="26"/>
      <c r="D74" s="26"/>
      <c r="E74" s="26"/>
      <c r="F74" s="26"/>
      <c r="G74" s="26"/>
      <c r="H74" s="26"/>
      <c r="I74" s="26"/>
      <c r="J74" s="26" t="s">
        <v>1219</v>
      </c>
      <c r="K74" s="26"/>
      <c r="L74" s="26" t="s">
        <v>652</v>
      </c>
      <c r="M74" s="26" t="s">
        <v>653</v>
      </c>
      <c r="N74" s="26" t="s">
        <v>654</v>
      </c>
      <c r="O74" s="26">
        <v>50306</v>
      </c>
      <c r="P74" s="26">
        <v>1</v>
      </c>
      <c r="Q74" s="26">
        <v>5156952293</v>
      </c>
      <c r="R74" s="26"/>
      <c r="S74" s="26" t="s">
        <v>1190</v>
      </c>
      <c r="T74" s="26" t="s">
        <v>1441</v>
      </c>
      <c r="U74" s="26" t="s">
        <v>767</v>
      </c>
      <c r="V74" s="26"/>
      <c r="W74" s="26" t="s">
        <v>1442</v>
      </c>
      <c r="X74" s="26" t="s">
        <v>1203</v>
      </c>
      <c r="Y74" s="26" t="s">
        <v>1204</v>
      </c>
      <c r="Z74" s="26" t="s">
        <v>1205</v>
      </c>
      <c r="AA74" s="26" t="s">
        <v>1206</v>
      </c>
      <c r="AB74" s="26"/>
      <c r="AC74" s="26"/>
      <c r="AD74" s="26"/>
      <c r="AE74" s="26" t="s">
        <v>1207</v>
      </c>
      <c r="AF74" s="26" t="s">
        <v>545</v>
      </c>
      <c r="AG74" s="26" t="s">
        <v>545</v>
      </c>
      <c r="AH74" s="26" t="s">
        <v>545</v>
      </c>
      <c r="AI74" s="26"/>
      <c r="AJ74" s="26" t="s">
        <v>654</v>
      </c>
      <c r="AK74" s="26"/>
      <c r="AL74" s="26" t="s">
        <v>545</v>
      </c>
      <c r="AM74" s="26" t="s">
        <v>750</v>
      </c>
      <c r="AN74" s="26" t="s">
        <v>1443</v>
      </c>
      <c r="AO74" s="26" t="s">
        <v>1450</v>
      </c>
      <c r="AP74" s="26" t="s">
        <v>1217</v>
      </c>
      <c r="AQ74" s="26">
        <v>4024968014</v>
      </c>
      <c r="AR74" s="26"/>
      <c r="AS74" s="26"/>
      <c r="AT74" s="26" t="s">
        <v>1445</v>
      </c>
      <c r="AU74" s="26" t="s">
        <v>1219</v>
      </c>
      <c r="AV74" s="26" t="s">
        <v>545</v>
      </c>
      <c r="AW74" s="26" t="s">
        <v>652</v>
      </c>
      <c r="AX74" s="26" t="s">
        <v>653</v>
      </c>
      <c r="AY74" s="26" t="s">
        <v>654</v>
      </c>
      <c r="AZ74" s="26" t="s">
        <v>1446</v>
      </c>
      <c r="BA74" s="26" t="s">
        <v>692</v>
      </c>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t="s">
        <v>1451</v>
      </c>
      <c r="CG74" s="26"/>
      <c r="CH74" s="26"/>
      <c r="CI74" s="26"/>
      <c r="CJ74" s="26"/>
      <c r="CK74" s="26"/>
      <c r="CL74" s="26"/>
      <c r="CM74" s="26"/>
      <c r="CN74" s="26">
        <v>480</v>
      </c>
      <c r="CO74" s="26">
        <v>331</v>
      </c>
      <c r="CP74" s="26">
        <v>604</v>
      </c>
      <c r="CQ74" s="26"/>
      <c r="CR74" s="26"/>
      <c r="CS74" s="26" t="s">
        <v>561</v>
      </c>
      <c r="CT74" s="26">
        <v>12</v>
      </c>
      <c r="CU74" s="26"/>
      <c r="CV74" s="26"/>
      <c r="CW74" s="26">
        <v>60836</v>
      </c>
      <c r="CX74" s="740">
        <v>3527</v>
      </c>
      <c r="CY74" s="26"/>
      <c r="CZ74" s="26"/>
      <c r="DA74" s="26"/>
      <c r="DB74" s="26"/>
      <c r="DC74" s="26"/>
      <c r="DD74" s="26" t="s">
        <v>545</v>
      </c>
      <c r="DE74" s="26" t="s">
        <v>545</v>
      </c>
      <c r="DF74" s="26" t="s">
        <v>545</v>
      </c>
      <c r="DG74" s="26" t="s">
        <v>545</v>
      </c>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row>
    <row r="75" spans="1:155" x14ac:dyDescent="0.2">
      <c r="A75" s="739">
        <v>11274</v>
      </c>
      <c r="B75" s="26" t="s">
        <v>1452</v>
      </c>
      <c r="C75" s="26"/>
      <c r="D75" s="26"/>
      <c r="E75" s="26"/>
      <c r="F75" s="26"/>
      <c r="G75" s="26"/>
      <c r="H75" s="26"/>
      <c r="I75" s="26"/>
      <c r="J75" s="26" t="s">
        <v>1453</v>
      </c>
      <c r="K75" s="26" t="s">
        <v>1454</v>
      </c>
      <c r="L75" s="26" t="s">
        <v>1455</v>
      </c>
      <c r="M75" s="26" t="s">
        <v>1456</v>
      </c>
      <c r="N75" s="26" t="s">
        <v>973</v>
      </c>
      <c r="O75" s="26">
        <v>78758</v>
      </c>
      <c r="P75" s="548" t="s">
        <v>545</v>
      </c>
      <c r="Q75" s="26">
        <v>6152342973</v>
      </c>
      <c r="R75" s="26">
        <v>5124671399</v>
      </c>
      <c r="S75" s="26" t="s">
        <v>1457</v>
      </c>
      <c r="T75" s="26" t="s">
        <v>1405</v>
      </c>
      <c r="U75" s="26" t="s">
        <v>1458</v>
      </c>
      <c r="V75" s="26" t="s">
        <v>1459</v>
      </c>
      <c r="W75" s="26" t="s">
        <v>1460</v>
      </c>
      <c r="X75" s="26" t="s">
        <v>1461</v>
      </c>
      <c r="Y75" s="26" t="s">
        <v>1462</v>
      </c>
      <c r="Z75" s="26" t="s">
        <v>1463</v>
      </c>
      <c r="AA75" s="26" t="s">
        <v>1452</v>
      </c>
      <c r="AB75" s="26">
        <v>5128074824</v>
      </c>
      <c r="AC75" s="26"/>
      <c r="AD75" s="26">
        <v>5124671399</v>
      </c>
      <c r="AE75" s="26" t="s">
        <v>1464</v>
      </c>
      <c r="AF75" s="26" t="s">
        <v>1453</v>
      </c>
      <c r="AG75" s="26" t="s">
        <v>1454</v>
      </c>
      <c r="AH75" s="26" t="s">
        <v>1455</v>
      </c>
      <c r="AI75" s="26" t="s">
        <v>1465</v>
      </c>
      <c r="AJ75" s="26" t="s">
        <v>973</v>
      </c>
      <c r="AK75" s="26">
        <v>78758</v>
      </c>
      <c r="AL75" s="548" t="s">
        <v>545</v>
      </c>
      <c r="AM75" s="26" t="s">
        <v>1466</v>
      </c>
      <c r="AN75" s="26" t="s">
        <v>1467</v>
      </c>
      <c r="AO75" s="26" t="s">
        <v>1468</v>
      </c>
      <c r="AP75" s="26" t="s">
        <v>1469</v>
      </c>
      <c r="AQ75" s="26">
        <v>5128074950</v>
      </c>
      <c r="AR75" s="26"/>
      <c r="AS75" s="26">
        <v>5123020884</v>
      </c>
      <c r="AT75" s="26" t="s">
        <v>1470</v>
      </c>
      <c r="AU75" s="26" t="s">
        <v>1453</v>
      </c>
      <c r="AV75" s="26" t="s">
        <v>1454</v>
      </c>
      <c r="AW75" s="26" t="s">
        <v>1455</v>
      </c>
      <c r="AX75" s="26" t="s">
        <v>1471</v>
      </c>
      <c r="AY75" s="26" t="s">
        <v>973</v>
      </c>
      <c r="AZ75" s="26" t="s">
        <v>1472</v>
      </c>
      <c r="BA75" s="548" t="s">
        <v>545</v>
      </c>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t="s">
        <v>1473</v>
      </c>
      <c r="CG75" s="26"/>
      <c r="CH75" s="26"/>
      <c r="CI75" s="26"/>
      <c r="CJ75" s="26"/>
      <c r="CK75" s="26"/>
      <c r="CL75" s="26"/>
      <c r="CM75" s="26"/>
      <c r="CN75" s="26">
        <v>1126</v>
      </c>
      <c r="CO75" s="26">
        <v>1741</v>
      </c>
      <c r="CP75" s="26">
        <v>3025</v>
      </c>
      <c r="CQ75" s="26"/>
      <c r="CR75" s="26"/>
      <c r="CS75" s="26" t="s">
        <v>561</v>
      </c>
      <c r="CT75" s="26">
        <v>12</v>
      </c>
      <c r="CU75" s="26"/>
      <c r="CV75" s="26"/>
      <c r="CW75" s="26">
        <v>88366</v>
      </c>
      <c r="CX75" s="740">
        <v>901</v>
      </c>
      <c r="CY75" s="26"/>
      <c r="CZ75" s="26"/>
      <c r="DA75" s="26"/>
      <c r="DB75" s="26"/>
      <c r="DC75" s="26"/>
      <c r="DD75" s="26" t="s">
        <v>663</v>
      </c>
      <c r="DE75" s="26" t="s">
        <v>1474</v>
      </c>
      <c r="DF75" s="26" t="s">
        <v>1475</v>
      </c>
      <c r="DG75" s="26" t="s">
        <v>1476</v>
      </c>
      <c r="DH75" s="26">
        <v>5128074966</v>
      </c>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row>
    <row r="76" spans="1:155" x14ac:dyDescent="0.2">
      <c r="A76" s="739">
        <v>11276</v>
      </c>
      <c r="B76" s="26" t="s">
        <v>1477</v>
      </c>
      <c r="C76" s="26"/>
      <c r="D76" s="26"/>
      <c r="E76" s="26"/>
      <c r="F76" s="26"/>
      <c r="G76" s="26"/>
      <c r="H76" s="26"/>
      <c r="I76" s="26"/>
      <c r="J76" s="26" t="s">
        <v>1064</v>
      </c>
      <c r="K76" s="26"/>
      <c r="L76" s="26" t="s">
        <v>1065</v>
      </c>
      <c r="M76" s="26"/>
      <c r="N76" s="26" t="s">
        <v>1066</v>
      </c>
      <c r="O76" s="26">
        <v>33157</v>
      </c>
      <c r="P76" s="26">
        <v>6596</v>
      </c>
      <c r="Q76" s="26">
        <v>7707631560</v>
      </c>
      <c r="R76" s="26"/>
      <c r="S76" s="26" t="s">
        <v>1067</v>
      </c>
      <c r="T76" s="26" t="s">
        <v>1068</v>
      </c>
      <c r="U76" s="26" t="s">
        <v>553</v>
      </c>
      <c r="V76" s="26"/>
      <c r="W76" s="26"/>
      <c r="X76" s="26" t="s">
        <v>1069</v>
      </c>
      <c r="Y76" s="26" t="s">
        <v>1070</v>
      </c>
      <c r="Z76" s="26" t="s">
        <v>1071</v>
      </c>
      <c r="AA76" s="26" t="s">
        <v>1072</v>
      </c>
      <c r="AB76" s="26">
        <v>3052532244</v>
      </c>
      <c r="AC76" s="26">
        <v>33207</v>
      </c>
      <c r="AD76" s="26">
        <v>3052526942</v>
      </c>
      <c r="AE76" s="26" t="s">
        <v>1073</v>
      </c>
      <c r="AF76" s="26" t="s">
        <v>1064</v>
      </c>
      <c r="AG76" s="26" t="s">
        <v>545</v>
      </c>
      <c r="AH76" s="26" t="s">
        <v>1065</v>
      </c>
      <c r="AI76" s="26"/>
      <c r="AJ76" s="26" t="s">
        <v>1066</v>
      </c>
      <c r="AK76" s="26">
        <v>33157</v>
      </c>
      <c r="AL76" s="26">
        <v>6596</v>
      </c>
      <c r="AM76" s="26" t="s">
        <v>1074</v>
      </c>
      <c r="AN76" s="26" t="s">
        <v>1075</v>
      </c>
      <c r="AO76" s="26" t="s">
        <v>1076</v>
      </c>
      <c r="AP76" s="26" t="s">
        <v>1072</v>
      </c>
      <c r="AQ76" s="26">
        <v>3052532244</v>
      </c>
      <c r="AR76" s="26"/>
      <c r="AS76" s="26"/>
      <c r="AT76" s="26" t="s">
        <v>1077</v>
      </c>
      <c r="AU76" s="26" t="s">
        <v>1064</v>
      </c>
      <c r="AV76" s="26" t="s">
        <v>545</v>
      </c>
      <c r="AW76" s="26" t="s">
        <v>1065</v>
      </c>
      <c r="AX76" s="26" t="s">
        <v>1078</v>
      </c>
      <c r="AY76" s="26" t="s">
        <v>1066</v>
      </c>
      <c r="AZ76" s="26" t="s">
        <v>1079</v>
      </c>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v>1128</v>
      </c>
      <c r="CO76" s="26">
        <v>355</v>
      </c>
      <c r="CP76" s="26">
        <v>391</v>
      </c>
      <c r="CQ76" s="26"/>
      <c r="CR76" s="26"/>
      <c r="CS76" s="26" t="s">
        <v>561</v>
      </c>
      <c r="CT76" s="26">
        <v>12</v>
      </c>
      <c r="CU76" s="26"/>
      <c r="CV76" s="26"/>
      <c r="CW76" s="26">
        <v>42978</v>
      </c>
      <c r="CX76" s="740">
        <v>19</v>
      </c>
      <c r="CY76" s="26"/>
      <c r="CZ76" s="26"/>
      <c r="DA76" s="26"/>
      <c r="DB76" s="26"/>
      <c r="DC76" s="26"/>
      <c r="DD76" s="26" t="s">
        <v>1074</v>
      </c>
      <c r="DE76" s="26" t="s">
        <v>1080</v>
      </c>
      <c r="DF76" s="26" t="s">
        <v>1081</v>
      </c>
      <c r="DG76" s="26" t="s">
        <v>1082</v>
      </c>
      <c r="DH76" s="26">
        <v>3052532244</v>
      </c>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row>
    <row r="77" spans="1:155" x14ac:dyDescent="0.2">
      <c r="A77" s="739">
        <v>11277</v>
      </c>
      <c r="B77" s="26" t="s">
        <v>1478</v>
      </c>
      <c r="C77" s="26"/>
      <c r="D77" s="26"/>
      <c r="E77" s="26"/>
      <c r="F77" s="26"/>
      <c r="G77" s="26"/>
      <c r="H77" s="26"/>
      <c r="I77" s="26"/>
      <c r="J77" s="26" t="s">
        <v>1479</v>
      </c>
      <c r="K77" s="26"/>
      <c r="L77" s="26" t="s">
        <v>1480</v>
      </c>
      <c r="M77" s="26" t="s">
        <v>997</v>
      </c>
      <c r="N77" s="26" t="s">
        <v>754</v>
      </c>
      <c r="O77" s="26">
        <v>10504</v>
      </c>
      <c r="P77" s="26" t="s">
        <v>545</v>
      </c>
      <c r="Q77" s="26">
        <v>9148288949</v>
      </c>
      <c r="R77" s="26">
        <v>7176579499</v>
      </c>
      <c r="S77" s="26" t="s">
        <v>1481</v>
      </c>
      <c r="T77" s="26" t="s">
        <v>1482</v>
      </c>
      <c r="U77" s="26" t="s">
        <v>553</v>
      </c>
      <c r="V77" s="26" t="s">
        <v>1483</v>
      </c>
      <c r="W77" s="26" t="s">
        <v>1484</v>
      </c>
      <c r="X77" s="26" t="s">
        <v>1485</v>
      </c>
      <c r="Y77" s="26" t="s">
        <v>563</v>
      </c>
      <c r="Z77" s="26" t="s">
        <v>619</v>
      </c>
      <c r="AA77" s="26" t="s">
        <v>1478</v>
      </c>
      <c r="AB77" s="26">
        <v>9148288949</v>
      </c>
      <c r="AC77" s="26"/>
      <c r="AD77" s="26"/>
      <c r="AE77" s="26" t="s">
        <v>1483</v>
      </c>
      <c r="AF77" s="26" t="s">
        <v>1479</v>
      </c>
      <c r="AG77" s="26" t="s">
        <v>545</v>
      </c>
      <c r="AH77" s="26" t="s">
        <v>1480</v>
      </c>
      <c r="AI77" s="26" t="s">
        <v>997</v>
      </c>
      <c r="AJ77" s="26" t="s">
        <v>754</v>
      </c>
      <c r="AK77" s="26">
        <v>10504</v>
      </c>
      <c r="AL77" s="26" t="s">
        <v>545</v>
      </c>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t="s">
        <v>545</v>
      </c>
      <c r="CG77" s="26"/>
      <c r="CH77" s="26"/>
      <c r="CI77" s="26"/>
      <c r="CJ77" s="26"/>
      <c r="CK77" s="26"/>
      <c r="CL77" s="26"/>
      <c r="CM77" s="26"/>
      <c r="CN77" s="26">
        <v>1129</v>
      </c>
      <c r="CO77" s="26">
        <v>1752</v>
      </c>
      <c r="CP77" s="26"/>
      <c r="CQ77" s="26"/>
      <c r="CR77" s="26"/>
      <c r="CS77" s="26" t="s">
        <v>561</v>
      </c>
      <c r="CT77" s="26">
        <v>12</v>
      </c>
      <c r="CU77" s="26"/>
      <c r="CV77" s="26"/>
      <c r="CW77" s="26">
        <v>17965</v>
      </c>
      <c r="CX77" s="740">
        <v>181</v>
      </c>
      <c r="CY77" s="26"/>
      <c r="CZ77" s="26"/>
      <c r="DA77" s="26"/>
      <c r="DB77" s="26"/>
      <c r="DC77" s="26"/>
      <c r="DD77" s="26" t="s">
        <v>1486</v>
      </c>
      <c r="DE77" s="26" t="s">
        <v>1487</v>
      </c>
      <c r="DF77" s="26" t="s">
        <v>792</v>
      </c>
      <c r="DG77" s="26" t="s">
        <v>1488</v>
      </c>
      <c r="DH77" s="26">
        <v>9148288886</v>
      </c>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row>
    <row r="78" spans="1:155" x14ac:dyDescent="0.2">
      <c r="A78" s="739">
        <v>11278</v>
      </c>
      <c r="B78" s="26" t="s">
        <v>1489</v>
      </c>
      <c r="C78" s="26"/>
      <c r="D78" s="26"/>
      <c r="E78" s="26"/>
      <c r="F78" s="26"/>
      <c r="G78" s="26"/>
      <c r="H78" s="26"/>
      <c r="I78" s="26"/>
      <c r="J78" s="26" t="s">
        <v>1490</v>
      </c>
      <c r="K78" s="26"/>
      <c r="L78" s="26" t="s">
        <v>1491</v>
      </c>
      <c r="M78" s="26" t="s">
        <v>1491</v>
      </c>
      <c r="N78" s="26" t="s">
        <v>911</v>
      </c>
      <c r="O78" s="26">
        <v>92121</v>
      </c>
      <c r="P78" s="26" t="s">
        <v>545</v>
      </c>
      <c r="Q78" s="26">
        <v>8008483555</v>
      </c>
      <c r="R78" s="26">
        <v>8774142746</v>
      </c>
      <c r="S78" s="26" t="s">
        <v>1492</v>
      </c>
      <c r="T78" s="26" t="s">
        <v>1493</v>
      </c>
      <c r="U78" s="26" t="s">
        <v>963</v>
      </c>
      <c r="V78" s="26" t="s">
        <v>1494</v>
      </c>
      <c r="W78" s="26" t="s">
        <v>1495</v>
      </c>
      <c r="X78" s="26" t="s">
        <v>1496</v>
      </c>
      <c r="Y78" s="26" t="s">
        <v>1497</v>
      </c>
      <c r="Z78" s="26" t="s">
        <v>1339</v>
      </c>
      <c r="AA78" s="26" t="s">
        <v>1489</v>
      </c>
      <c r="AB78" s="26">
        <v>6195572247</v>
      </c>
      <c r="AC78" s="26"/>
      <c r="AD78" s="26">
        <v>8774142746</v>
      </c>
      <c r="AE78" s="26" t="s">
        <v>1498</v>
      </c>
      <c r="AF78" s="26" t="s">
        <v>1490</v>
      </c>
      <c r="AG78" s="26" t="s">
        <v>545</v>
      </c>
      <c r="AH78" s="26" t="s">
        <v>1491</v>
      </c>
      <c r="AI78" s="26" t="s">
        <v>1491</v>
      </c>
      <c r="AJ78" s="26" t="s">
        <v>911</v>
      </c>
      <c r="AK78" s="26">
        <v>92121</v>
      </c>
      <c r="AL78" s="26" t="s">
        <v>545</v>
      </c>
      <c r="AM78" s="26" t="s">
        <v>1499</v>
      </c>
      <c r="AN78" s="26" t="s">
        <v>1467</v>
      </c>
      <c r="AO78" s="26" t="s">
        <v>1500</v>
      </c>
      <c r="AP78" s="26" t="s">
        <v>1489</v>
      </c>
      <c r="AQ78" s="26">
        <v>6195572247</v>
      </c>
      <c r="AR78" s="26">
        <v>6195008963</v>
      </c>
      <c r="AS78" s="26">
        <v>8774142746</v>
      </c>
      <c r="AT78" s="26" t="s">
        <v>1501</v>
      </c>
      <c r="AU78" s="26" t="s">
        <v>1490</v>
      </c>
      <c r="AV78" s="26" t="s">
        <v>545</v>
      </c>
      <c r="AW78" s="26" t="s">
        <v>1491</v>
      </c>
      <c r="AX78" s="26" t="s">
        <v>1491</v>
      </c>
      <c r="AY78" s="26" t="s">
        <v>911</v>
      </c>
      <c r="AZ78" s="26" t="s">
        <v>1502</v>
      </c>
      <c r="BA78" s="26" t="s">
        <v>545</v>
      </c>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t="s">
        <v>1503</v>
      </c>
      <c r="CG78" s="26"/>
      <c r="CH78" s="26"/>
      <c r="CI78" s="26"/>
      <c r="CJ78" s="26"/>
      <c r="CK78" s="26"/>
      <c r="CL78" s="26"/>
      <c r="CM78" s="26"/>
      <c r="CN78" s="26">
        <v>1130</v>
      </c>
      <c r="CO78" s="26">
        <v>1628</v>
      </c>
      <c r="CP78" s="26">
        <v>394</v>
      </c>
      <c r="CQ78" s="26"/>
      <c r="CR78" s="26"/>
      <c r="CS78" s="26" t="s">
        <v>561</v>
      </c>
      <c r="CT78" s="26">
        <v>12</v>
      </c>
      <c r="CU78" s="26"/>
      <c r="CV78" s="26"/>
      <c r="CW78" s="26">
        <v>84697</v>
      </c>
      <c r="CX78" s="26"/>
      <c r="CY78" s="26"/>
      <c r="CZ78" s="26"/>
      <c r="DA78" s="26"/>
      <c r="DB78" s="26"/>
      <c r="DC78" s="26"/>
      <c r="DD78" s="26" t="s">
        <v>1504</v>
      </c>
      <c r="DE78" s="26" t="s">
        <v>1505</v>
      </c>
      <c r="DF78" s="26" t="s">
        <v>1506</v>
      </c>
      <c r="DG78" s="26" t="s">
        <v>1507</v>
      </c>
      <c r="DH78" s="26">
        <v>6194078928</v>
      </c>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row>
    <row r="79" spans="1:155" x14ac:dyDescent="0.2">
      <c r="A79" s="739">
        <v>11279</v>
      </c>
      <c r="B79" s="26" t="s">
        <v>1508</v>
      </c>
      <c r="C79" s="26"/>
      <c r="D79" s="26"/>
      <c r="E79" s="26"/>
      <c r="F79" s="26"/>
      <c r="G79" s="26"/>
      <c r="H79" s="26"/>
      <c r="I79" s="26"/>
      <c r="J79" s="26" t="s">
        <v>1150</v>
      </c>
      <c r="K79" s="26"/>
      <c r="L79" s="26" t="s">
        <v>1151</v>
      </c>
      <c r="M79" s="26" t="s">
        <v>1160</v>
      </c>
      <c r="N79" s="26" t="s">
        <v>1119</v>
      </c>
      <c r="O79" s="26">
        <v>2116</v>
      </c>
      <c r="P79" s="26"/>
      <c r="Q79" s="26">
        <v>8572242185</v>
      </c>
      <c r="R79" s="26">
        <v>6034301650</v>
      </c>
      <c r="S79" s="26" t="s">
        <v>755</v>
      </c>
      <c r="T79" s="26" t="s">
        <v>1152</v>
      </c>
      <c r="U79" s="26" t="s">
        <v>1153</v>
      </c>
      <c r="V79" s="26" t="s">
        <v>1154</v>
      </c>
      <c r="W79" s="26" t="s">
        <v>1155</v>
      </c>
      <c r="X79" s="26" t="s">
        <v>1156</v>
      </c>
      <c r="Y79" s="26" t="s">
        <v>1157</v>
      </c>
      <c r="Z79" s="26" t="s">
        <v>1158</v>
      </c>
      <c r="AA79" s="26" t="s">
        <v>1159</v>
      </c>
      <c r="AB79" s="26">
        <v>8572242185</v>
      </c>
      <c r="AC79" s="26"/>
      <c r="AD79" s="26">
        <v>6034301650</v>
      </c>
      <c r="AE79" s="26" t="s">
        <v>1154</v>
      </c>
      <c r="AF79" s="26" t="s">
        <v>1150</v>
      </c>
      <c r="AG79" s="26" t="s">
        <v>545</v>
      </c>
      <c r="AH79" s="26" t="s">
        <v>1151</v>
      </c>
      <c r="AI79" s="26" t="s">
        <v>1160</v>
      </c>
      <c r="AJ79" s="26" t="s">
        <v>1119</v>
      </c>
      <c r="AK79" s="26">
        <v>2116</v>
      </c>
      <c r="AL79" s="26" t="s">
        <v>545</v>
      </c>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t="s">
        <v>1509</v>
      </c>
      <c r="CG79" s="26"/>
      <c r="CH79" s="26"/>
      <c r="CI79" s="26"/>
      <c r="CJ79" s="26"/>
      <c r="CK79" s="26"/>
      <c r="CL79" s="26"/>
      <c r="CM79" s="26"/>
      <c r="CN79" s="26">
        <v>1131</v>
      </c>
      <c r="CO79" s="26">
        <v>1641</v>
      </c>
      <c r="CP79" s="26"/>
      <c r="CQ79" s="26"/>
      <c r="CR79" s="26"/>
      <c r="CS79" s="26" t="s">
        <v>561</v>
      </c>
      <c r="CT79" s="26">
        <v>12</v>
      </c>
      <c r="CU79" s="26"/>
      <c r="CV79" s="26"/>
      <c r="CW79" s="26">
        <v>19704</v>
      </c>
      <c r="CX79" s="740">
        <v>111</v>
      </c>
      <c r="CY79" s="26"/>
      <c r="CZ79" s="26"/>
      <c r="DA79" s="26"/>
      <c r="DB79" s="26"/>
      <c r="DC79" s="26"/>
      <c r="DD79" s="26" t="s">
        <v>755</v>
      </c>
      <c r="DE79" s="26" t="s">
        <v>1152</v>
      </c>
      <c r="DF79" s="26" t="s">
        <v>1153</v>
      </c>
      <c r="DG79" s="26" t="s">
        <v>1154</v>
      </c>
      <c r="DH79" s="26">
        <v>8572242185</v>
      </c>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row>
    <row r="80" spans="1:155" x14ac:dyDescent="0.2">
      <c r="A80" s="739">
        <v>11280</v>
      </c>
      <c r="B80" s="26" t="s">
        <v>1510</v>
      </c>
      <c r="C80" s="26"/>
      <c r="D80" s="26"/>
      <c r="E80" s="26"/>
      <c r="F80" s="26"/>
      <c r="G80" s="26"/>
      <c r="H80" s="26"/>
      <c r="I80" s="26"/>
      <c r="J80" s="26" t="s">
        <v>1150</v>
      </c>
      <c r="K80" s="26"/>
      <c r="L80" s="26" t="s">
        <v>1151</v>
      </c>
      <c r="M80" s="26" t="s">
        <v>1160</v>
      </c>
      <c r="N80" s="26" t="s">
        <v>1119</v>
      </c>
      <c r="O80" s="738">
        <v>2116</v>
      </c>
      <c r="P80" s="26"/>
      <c r="Q80" s="26">
        <v>8572242185</v>
      </c>
      <c r="R80" s="26">
        <v>6034301650</v>
      </c>
      <c r="S80" s="26" t="s">
        <v>755</v>
      </c>
      <c r="T80" s="26" t="s">
        <v>1152</v>
      </c>
      <c r="U80" s="26" t="s">
        <v>1153</v>
      </c>
      <c r="V80" s="26" t="s">
        <v>1154</v>
      </c>
      <c r="W80" s="26" t="s">
        <v>1155</v>
      </c>
      <c r="X80" s="26" t="s">
        <v>1156</v>
      </c>
      <c r="Y80" s="26" t="s">
        <v>1157</v>
      </c>
      <c r="Z80" s="26" t="s">
        <v>1158</v>
      </c>
      <c r="AA80" s="26" t="s">
        <v>1159</v>
      </c>
      <c r="AB80" s="26">
        <v>8572242185</v>
      </c>
      <c r="AC80" s="26"/>
      <c r="AD80" s="26">
        <v>6034301650</v>
      </c>
      <c r="AE80" s="26" t="s">
        <v>1154</v>
      </c>
      <c r="AF80" s="26" t="s">
        <v>1150</v>
      </c>
      <c r="AG80" s="26" t="s">
        <v>545</v>
      </c>
      <c r="AH80" s="26" t="s">
        <v>1151</v>
      </c>
      <c r="AI80" s="26" t="s">
        <v>1160</v>
      </c>
      <c r="AJ80" s="26" t="s">
        <v>1119</v>
      </c>
      <c r="AK80" s="548">
        <v>2116</v>
      </c>
      <c r="AL80" s="26" t="s">
        <v>545</v>
      </c>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t="s">
        <v>1161</v>
      </c>
      <c r="CG80" s="26"/>
      <c r="CH80" s="26"/>
      <c r="CI80" s="26"/>
      <c r="CJ80" s="26"/>
      <c r="CK80" s="26"/>
      <c r="CL80" s="26"/>
      <c r="CM80" s="26"/>
      <c r="CN80" s="26">
        <v>1132</v>
      </c>
      <c r="CO80" s="26">
        <v>1641</v>
      </c>
      <c r="CP80" s="26"/>
      <c r="CQ80" s="26"/>
      <c r="CR80" s="26"/>
      <c r="CS80" s="26" t="s">
        <v>561</v>
      </c>
      <c r="CT80" s="26">
        <v>12</v>
      </c>
      <c r="CU80" s="26"/>
      <c r="CV80" s="26"/>
      <c r="CW80" s="26">
        <v>37214</v>
      </c>
      <c r="CX80" s="26"/>
      <c r="CY80" s="26"/>
      <c r="CZ80" s="26"/>
      <c r="DA80" s="26"/>
      <c r="DB80" s="26"/>
      <c r="DC80" s="26"/>
      <c r="DD80" s="26" t="s">
        <v>755</v>
      </c>
      <c r="DE80" s="26" t="s">
        <v>1152</v>
      </c>
      <c r="DF80" s="26" t="s">
        <v>1153</v>
      </c>
      <c r="DG80" s="26" t="s">
        <v>1154</v>
      </c>
      <c r="DH80" s="26">
        <v>8572242185</v>
      </c>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row>
    <row r="81" spans="1:155" x14ac:dyDescent="0.2">
      <c r="A81" s="739">
        <v>11281</v>
      </c>
      <c r="B81" s="26" t="s">
        <v>1511</v>
      </c>
      <c r="C81" s="26"/>
      <c r="D81" s="26"/>
      <c r="E81" s="26"/>
      <c r="F81" s="26"/>
      <c r="G81" s="26" t="s">
        <v>545</v>
      </c>
      <c r="H81" s="26" t="s">
        <v>545</v>
      </c>
      <c r="I81" s="26" t="s">
        <v>545</v>
      </c>
      <c r="J81" s="26" t="s">
        <v>1512</v>
      </c>
      <c r="K81" s="26" t="s">
        <v>1513</v>
      </c>
      <c r="L81" s="26" t="s">
        <v>972</v>
      </c>
      <c r="M81" s="26" t="s">
        <v>972</v>
      </c>
      <c r="N81" s="26" t="s">
        <v>973</v>
      </c>
      <c r="O81" s="738">
        <v>75201</v>
      </c>
      <c r="P81" s="26" t="s">
        <v>545</v>
      </c>
      <c r="Q81" s="26">
        <v>4693579345</v>
      </c>
      <c r="R81" s="26"/>
      <c r="S81" s="26" t="s">
        <v>1514</v>
      </c>
      <c r="T81" s="26" t="s">
        <v>1515</v>
      </c>
      <c r="U81" s="26" t="s">
        <v>1262</v>
      </c>
      <c r="V81" s="26" t="s">
        <v>1516</v>
      </c>
      <c r="W81" s="26" t="s">
        <v>1517</v>
      </c>
      <c r="X81" s="26" t="s">
        <v>1518</v>
      </c>
      <c r="Y81" s="26" t="s">
        <v>1519</v>
      </c>
      <c r="Z81" s="26" t="s">
        <v>1520</v>
      </c>
      <c r="AA81" s="26" t="s">
        <v>1511</v>
      </c>
      <c r="AB81" s="26">
        <v>4693579399</v>
      </c>
      <c r="AC81" s="26"/>
      <c r="AD81" s="26"/>
      <c r="AE81" s="26" t="s">
        <v>1521</v>
      </c>
      <c r="AF81" s="26" t="s">
        <v>1522</v>
      </c>
      <c r="AG81" s="26" t="s">
        <v>545</v>
      </c>
      <c r="AH81" s="26" t="s">
        <v>972</v>
      </c>
      <c r="AI81" s="26" t="s">
        <v>972</v>
      </c>
      <c r="AJ81" s="26" t="s">
        <v>973</v>
      </c>
      <c r="AK81" s="548">
        <v>75201</v>
      </c>
      <c r="AL81" s="26" t="s">
        <v>545</v>
      </c>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t="s">
        <v>1523</v>
      </c>
      <c r="CG81" s="26"/>
      <c r="CH81" s="26"/>
      <c r="CI81" s="26"/>
      <c r="CJ81" s="26"/>
      <c r="CK81" s="26"/>
      <c r="CL81" s="26"/>
      <c r="CM81" s="26"/>
      <c r="CN81" s="26">
        <v>1133</v>
      </c>
      <c r="CO81" s="26">
        <v>353</v>
      </c>
      <c r="CP81" s="26"/>
      <c r="CQ81" s="26"/>
      <c r="CR81" s="26"/>
      <c r="CS81" s="26" t="s">
        <v>561</v>
      </c>
      <c r="CT81" s="26">
        <v>12</v>
      </c>
      <c r="CU81" s="26"/>
      <c r="CV81" s="26"/>
      <c r="CW81" s="26">
        <v>19623</v>
      </c>
      <c r="CX81" s="740">
        <v>732</v>
      </c>
      <c r="CY81" s="26"/>
      <c r="CZ81" s="26"/>
      <c r="DA81" s="26"/>
      <c r="DB81" s="26"/>
      <c r="DC81" s="26" t="s">
        <v>545</v>
      </c>
      <c r="DD81" s="26" t="s">
        <v>1524</v>
      </c>
      <c r="DE81" s="26" t="s">
        <v>1525</v>
      </c>
      <c r="DF81" s="26" t="s">
        <v>1526</v>
      </c>
      <c r="DG81" s="26" t="s">
        <v>1527</v>
      </c>
      <c r="DH81" s="26">
        <v>4693579386</v>
      </c>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row>
    <row r="82" spans="1:155" x14ac:dyDescent="0.2">
      <c r="A82" s="739">
        <v>10028</v>
      </c>
      <c r="B82" s="26" t="s">
        <v>1528</v>
      </c>
      <c r="C82" s="26"/>
      <c r="D82" s="26"/>
      <c r="E82" s="26"/>
      <c r="F82" s="26"/>
      <c r="G82" s="26"/>
      <c r="H82" s="26"/>
      <c r="I82" s="26"/>
      <c r="J82" s="26" t="s">
        <v>1529</v>
      </c>
      <c r="K82" s="26"/>
      <c r="L82" s="26" t="s">
        <v>1530</v>
      </c>
      <c r="M82" s="26" t="s">
        <v>1531</v>
      </c>
      <c r="N82" s="26" t="s">
        <v>1532</v>
      </c>
      <c r="O82" s="26">
        <v>46206</v>
      </c>
      <c r="P82" s="26">
        <v>368</v>
      </c>
      <c r="Q82" s="26">
        <v>3172851877</v>
      </c>
      <c r="R82" s="26">
        <v>3172857636</v>
      </c>
      <c r="S82" s="26" t="s">
        <v>1533</v>
      </c>
      <c r="T82" s="26" t="s">
        <v>1534</v>
      </c>
      <c r="U82" s="26" t="s">
        <v>1535</v>
      </c>
      <c r="V82" s="26" t="s">
        <v>1536</v>
      </c>
      <c r="W82" s="26" t="s">
        <v>1537</v>
      </c>
      <c r="X82" s="26" t="s">
        <v>1538</v>
      </c>
      <c r="Y82" s="26" t="s">
        <v>1539</v>
      </c>
      <c r="Z82" s="26" t="s">
        <v>1540</v>
      </c>
      <c r="AA82" s="26" t="s">
        <v>1541</v>
      </c>
      <c r="AB82" s="26">
        <v>3172852159</v>
      </c>
      <c r="AC82" s="26"/>
      <c r="AD82" s="26">
        <v>3172857636</v>
      </c>
      <c r="AE82" s="26" t="s">
        <v>1542</v>
      </c>
      <c r="AF82" s="26" t="s">
        <v>1529</v>
      </c>
      <c r="AG82" s="26"/>
      <c r="AH82" s="26" t="s">
        <v>1530</v>
      </c>
      <c r="AI82" s="26" t="s">
        <v>1531</v>
      </c>
      <c r="AJ82" s="26" t="s">
        <v>1532</v>
      </c>
      <c r="AK82" s="26">
        <v>46206</v>
      </c>
      <c r="AL82" s="26">
        <v>368</v>
      </c>
      <c r="AM82" s="26" t="s">
        <v>1543</v>
      </c>
      <c r="AN82" s="26" t="s">
        <v>1544</v>
      </c>
      <c r="AO82" s="26" t="s">
        <v>1545</v>
      </c>
      <c r="AP82" s="26" t="s">
        <v>1541</v>
      </c>
      <c r="AQ82" s="26">
        <v>3172854259</v>
      </c>
      <c r="AR82" s="26"/>
      <c r="AS82" s="26">
        <v>3172857636</v>
      </c>
      <c r="AT82" s="26" t="s">
        <v>1546</v>
      </c>
      <c r="AU82" s="26" t="s">
        <v>1529</v>
      </c>
      <c r="AV82" s="26"/>
      <c r="AW82" s="26" t="s">
        <v>1530</v>
      </c>
      <c r="AX82" s="26" t="s">
        <v>1531</v>
      </c>
      <c r="AY82" s="26" t="s">
        <v>1532</v>
      </c>
      <c r="AZ82" s="26" t="s">
        <v>1547</v>
      </c>
      <c r="BA82" s="26" t="s">
        <v>1548</v>
      </c>
      <c r="BB82" s="26" t="s">
        <v>717</v>
      </c>
      <c r="BC82" s="26" t="s">
        <v>1549</v>
      </c>
      <c r="BD82" s="26" t="s">
        <v>1540</v>
      </c>
      <c r="BE82" s="26" t="s">
        <v>1541</v>
      </c>
      <c r="BF82" s="26">
        <v>3172851346</v>
      </c>
      <c r="BG82" s="26"/>
      <c r="BH82" s="26">
        <v>3172857636</v>
      </c>
      <c r="BI82" s="26" t="s">
        <v>1550</v>
      </c>
      <c r="BJ82" s="26" t="s">
        <v>1529</v>
      </c>
      <c r="BK82" s="26"/>
      <c r="BL82" s="26" t="s">
        <v>1530</v>
      </c>
      <c r="BM82" s="26" t="s">
        <v>1531</v>
      </c>
      <c r="BN82" s="26" t="s">
        <v>1532</v>
      </c>
      <c r="BO82" s="26">
        <v>46206</v>
      </c>
      <c r="BP82" s="26">
        <v>368</v>
      </c>
      <c r="BQ82" s="26"/>
      <c r="BR82" s="26"/>
      <c r="BS82" s="26"/>
      <c r="BT82" s="26"/>
      <c r="BU82" s="26"/>
      <c r="BV82" s="26"/>
      <c r="BW82" s="26"/>
      <c r="BX82" s="26"/>
      <c r="BY82" s="26"/>
      <c r="BZ82" s="26"/>
      <c r="CA82" s="26"/>
      <c r="CB82" s="26"/>
      <c r="CC82" s="26"/>
      <c r="CD82" s="26"/>
      <c r="CE82" s="26"/>
      <c r="CF82" s="26" t="s">
        <v>1551</v>
      </c>
      <c r="CG82" s="26"/>
      <c r="CH82" s="26"/>
      <c r="CI82" s="26"/>
      <c r="CJ82" s="26"/>
      <c r="CK82" s="26"/>
      <c r="CL82" s="26"/>
      <c r="CM82" s="26"/>
      <c r="CN82" s="26">
        <v>503</v>
      </c>
      <c r="CO82" s="26">
        <v>728</v>
      </c>
      <c r="CP82" s="26">
        <v>566</v>
      </c>
      <c r="CQ82" s="26">
        <v>567</v>
      </c>
      <c r="CR82" s="26"/>
      <c r="CS82" s="26" t="s">
        <v>561</v>
      </c>
      <c r="CT82" s="26">
        <v>12</v>
      </c>
      <c r="CU82" s="26"/>
      <c r="CV82" s="26"/>
      <c r="CW82" s="26">
        <v>60895</v>
      </c>
      <c r="CX82" s="740">
        <v>619</v>
      </c>
      <c r="CY82" s="26"/>
      <c r="CZ82" s="26"/>
      <c r="DA82" s="26"/>
      <c r="DB82" s="26"/>
      <c r="DC82" s="26"/>
      <c r="DD82" s="26" t="s">
        <v>663</v>
      </c>
      <c r="DE82" s="26" t="s">
        <v>1552</v>
      </c>
      <c r="DF82" s="26" t="s">
        <v>1553</v>
      </c>
      <c r="DG82" s="26" t="s">
        <v>1554</v>
      </c>
      <c r="DH82" s="26">
        <v>3172851850</v>
      </c>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row>
    <row r="83" spans="1:155" x14ac:dyDescent="0.2">
      <c r="A83" s="739">
        <v>11282</v>
      </c>
      <c r="B83" s="26" t="s">
        <v>1555</v>
      </c>
      <c r="C83" s="26"/>
      <c r="D83" s="26"/>
      <c r="E83" s="26"/>
      <c r="F83" s="26"/>
      <c r="G83" s="26"/>
      <c r="H83" s="26"/>
      <c r="I83" s="26"/>
      <c r="J83" s="26" t="s">
        <v>1284</v>
      </c>
      <c r="K83" s="26" t="s">
        <v>1285</v>
      </c>
      <c r="L83" s="26" t="s">
        <v>548</v>
      </c>
      <c r="M83" s="26" t="s">
        <v>1016</v>
      </c>
      <c r="N83" s="26" t="s">
        <v>550</v>
      </c>
      <c r="O83" s="26">
        <v>60196</v>
      </c>
      <c r="P83" s="548">
        <v>1056</v>
      </c>
      <c r="Q83" s="26">
        <v>8476054331</v>
      </c>
      <c r="R83" s="26">
        <v>8474135315</v>
      </c>
      <c r="S83" s="26" t="s">
        <v>1286</v>
      </c>
      <c r="T83" s="26" t="s">
        <v>1287</v>
      </c>
      <c r="U83" s="26" t="s">
        <v>1556</v>
      </c>
      <c r="V83" s="26" t="s">
        <v>1289</v>
      </c>
      <c r="W83" s="26" t="s">
        <v>1290</v>
      </c>
      <c r="X83" s="26" t="s">
        <v>1291</v>
      </c>
      <c r="Y83" s="26" t="s">
        <v>1292</v>
      </c>
      <c r="Z83" s="26" t="s">
        <v>661</v>
      </c>
      <c r="AA83" s="26" t="s">
        <v>1293</v>
      </c>
      <c r="AB83" s="26">
        <v>8474135089</v>
      </c>
      <c r="AC83" s="26"/>
      <c r="AD83" s="26">
        <v>8474135315</v>
      </c>
      <c r="AE83" s="26" t="s">
        <v>1294</v>
      </c>
      <c r="AF83" s="26" t="s">
        <v>1284</v>
      </c>
      <c r="AG83" s="26" t="s">
        <v>1285</v>
      </c>
      <c r="AH83" s="26" t="s">
        <v>548</v>
      </c>
      <c r="AI83" s="26" t="s">
        <v>1016</v>
      </c>
      <c r="AJ83" s="26" t="s">
        <v>550</v>
      </c>
      <c r="AK83" s="26">
        <v>60196</v>
      </c>
      <c r="AL83" s="548"/>
      <c r="AM83" s="26"/>
      <c r="AN83" s="26"/>
      <c r="AO83" s="26"/>
      <c r="AP83" s="26"/>
      <c r="AQ83" s="26"/>
      <c r="AR83" s="26"/>
      <c r="AS83" s="26"/>
      <c r="AT83" s="26"/>
      <c r="AU83" s="26"/>
      <c r="AV83" s="26"/>
      <c r="AW83" s="26"/>
      <c r="AX83" s="26"/>
      <c r="AY83" s="26"/>
      <c r="AZ83" s="26"/>
      <c r="BA83" s="548"/>
      <c r="BB83" s="26"/>
      <c r="BC83" s="26"/>
      <c r="BD83" s="26"/>
      <c r="BE83" s="26"/>
      <c r="BF83" s="26"/>
      <c r="BG83" s="26"/>
      <c r="BH83" s="26"/>
      <c r="BI83" s="26"/>
      <c r="BJ83" s="26"/>
      <c r="BK83" s="26"/>
      <c r="BL83" s="26"/>
      <c r="BM83" s="26"/>
      <c r="BN83" s="26"/>
      <c r="BO83" s="26"/>
      <c r="BP83" s="548"/>
      <c r="BQ83" s="26"/>
      <c r="BR83" s="26"/>
      <c r="BS83" s="26"/>
      <c r="BT83" s="26"/>
      <c r="BU83" s="26"/>
      <c r="BV83" s="26"/>
      <c r="BW83" s="26"/>
      <c r="BX83" s="26"/>
      <c r="BY83" s="26"/>
      <c r="BZ83" s="26"/>
      <c r="CA83" s="26"/>
      <c r="CB83" s="26"/>
      <c r="CC83" s="26"/>
      <c r="CD83" s="26"/>
      <c r="CE83" s="26"/>
      <c r="CF83" s="26" t="s">
        <v>1295</v>
      </c>
      <c r="CG83" s="26"/>
      <c r="CH83" s="26"/>
      <c r="CI83" s="26"/>
      <c r="CJ83" s="26"/>
      <c r="CK83" s="26"/>
      <c r="CL83" s="26"/>
      <c r="CM83" s="26"/>
      <c r="CN83" s="26">
        <v>1134</v>
      </c>
      <c r="CO83" s="26">
        <v>2993</v>
      </c>
      <c r="CP83" s="26"/>
      <c r="CQ83" s="26"/>
      <c r="CR83" s="26"/>
      <c r="CS83" s="26" t="s">
        <v>561</v>
      </c>
      <c r="CT83" s="26">
        <v>12</v>
      </c>
      <c r="CU83" s="26"/>
      <c r="CV83" s="26"/>
      <c r="CW83" s="26">
        <v>40142</v>
      </c>
      <c r="CX83" s="26"/>
      <c r="CY83" s="26"/>
      <c r="CZ83" s="26"/>
      <c r="DA83" s="26"/>
      <c r="DB83" s="26"/>
      <c r="DC83" s="26"/>
      <c r="DD83" s="26" t="s">
        <v>1286</v>
      </c>
      <c r="DE83" s="26" t="s">
        <v>1287</v>
      </c>
      <c r="DF83" s="26" t="s">
        <v>1288</v>
      </c>
      <c r="DG83" s="26" t="s">
        <v>1289</v>
      </c>
      <c r="DH83" s="26">
        <v>8476054331</v>
      </c>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row>
    <row r="84" spans="1:155" x14ac:dyDescent="0.2">
      <c r="A84" s="739">
        <v>11283</v>
      </c>
      <c r="B84" s="26" t="s">
        <v>1557</v>
      </c>
      <c r="C84" s="26"/>
      <c r="D84" s="26"/>
      <c r="E84" s="26"/>
      <c r="F84" s="26"/>
      <c r="G84" s="26"/>
      <c r="H84" s="26"/>
      <c r="I84" s="26"/>
      <c r="J84" s="26" t="s">
        <v>1558</v>
      </c>
      <c r="K84" s="26"/>
      <c r="L84" s="26" t="s">
        <v>1559</v>
      </c>
      <c r="M84" s="26" t="s">
        <v>1560</v>
      </c>
      <c r="N84" s="26" t="s">
        <v>1561</v>
      </c>
      <c r="O84" s="26">
        <v>64141</v>
      </c>
      <c r="P84" s="26">
        <v>288</v>
      </c>
      <c r="Q84" s="26">
        <v>8163912000</v>
      </c>
      <c r="R84" s="26">
        <v>8163912083</v>
      </c>
      <c r="S84" s="26" t="s">
        <v>1562</v>
      </c>
      <c r="T84" s="26" t="s">
        <v>1563</v>
      </c>
      <c r="U84" s="26" t="s">
        <v>725</v>
      </c>
      <c r="V84" s="26" t="s">
        <v>1564</v>
      </c>
      <c r="W84" s="26" t="s">
        <v>1565</v>
      </c>
      <c r="X84" s="26" t="s">
        <v>1566</v>
      </c>
      <c r="Y84" s="26" t="s">
        <v>1567</v>
      </c>
      <c r="Z84" s="26" t="s">
        <v>1520</v>
      </c>
      <c r="AA84" s="26" t="s">
        <v>1557</v>
      </c>
      <c r="AB84" s="26">
        <v>8163912000</v>
      </c>
      <c r="AC84" s="26"/>
      <c r="AD84" s="26"/>
      <c r="AE84" s="26" t="s">
        <v>1568</v>
      </c>
      <c r="AF84" s="26" t="s">
        <v>1558</v>
      </c>
      <c r="AG84" s="26" t="s">
        <v>545</v>
      </c>
      <c r="AH84" s="26" t="s">
        <v>1559</v>
      </c>
      <c r="AI84" s="26" t="s">
        <v>1560</v>
      </c>
      <c r="AJ84" s="26" t="s">
        <v>1561</v>
      </c>
      <c r="AK84" s="26">
        <v>64141</v>
      </c>
      <c r="AL84" s="26">
        <v>288</v>
      </c>
      <c r="AM84" s="26" t="s">
        <v>1569</v>
      </c>
      <c r="AN84" s="26" t="s">
        <v>1570</v>
      </c>
      <c r="AO84" s="26" t="s">
        <v>1571</v>
      </c>
      <c r="AP84" s="26" t="s">
        <v>1557</v>
      </c>
      <c r="AQ84" s="26">
        <v>8163912000</v>
      </c>
      <c r="AR84" s="26">
        <v>2749</v>
      </c>
      <c r="AS84" s="26">
        <v>8163912083</v>
      </c>
      <c r="AT84" s="26" t="s">
        <v>1572</v>
      </c>
      <c r="AU84" s="26" t="s">
        <v>1558</v>
      </c>
      <c r="AV84" s="26" t="s">
        <v>545</v>
      </c>
      <c r="AW84" s="26" t="s">
        <v>1559</v>
      </c>
      <c r="AX84" s="26" t="s">
        <v>1560</v>
      </c>
      <c r="AY84" s="26" t="s">
        <v>1561</v>
      </c>
      <c r="AZ84" s="26" t="s">
        <v>1573</v>
      </c>
      <c r="BA84" s="26" t="s">
        <v>1574</v>
      </c>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t="s">
        <v>1575</v>
      </c>
      <c r="CG84" s="26"/>
      <c r="CH84" s="26"/>
      <c r="CI84" s="26"/>
      <c r="CJ84" s="26"/>
      <c r="CK84" s="26"/>
      <c r="CL84" s="26"/>
      <c r="CM84" s="26"/>
      <c r="CN84" s="26">
        <v>1135</v>
      </c>
      <c r="CO84" s="26">
        <v>1259</v>
      </c>
      <c r="CP84" s="26">
        <v>1852</v>
      </c>
      <c r="CQ84" s="26"/>
      <c r="CR84" s="26"/>
      <c r="CS84" s="26" t="s">
        <v>561</v>
      </c>
      <c r="CT84" s="26">
        <v>12</v>
      </c>
      <c r="CU84" s="26"/>
      <c r="CV84" s="26"/>
      <c r="CW84" s="26">
        <v>61999</v>
      </c>
      <c r="CX84" s="740">
        <v>449</v>
      </c>
      <c r="CY84" s="26"/>
      <c r="CZ84" s="26"/>
      <c r="DA84" s="26"/>
      <c r="DB84" s="26"/>
      <c r="DC84" s="26"/>
      <c r="DD84" s="26" t="s">
        <v>1569</v>
      </c>
      <c r="DE84" s="26" t="s">
        <v>1570</v>
      </c>
      <c r="DF84" s="26" t="s">
        <v>1571</v>
      </c>
      <c r="DG84" s="26" t="s">
        <v>1572</v>
      </c>
      <c r="DH84" s="26">
        <v>8163912000</v>
      </c>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row>
    <row r="85" spans="1:155" x14ac:dyDescent="0.2">
      <c r="A85" s="739">
        <v>10305</v>
      </c>
      <c r="B85" s="26" t="s">
        <v>1576</v>
      </c>
      <c r="C85" s="26"/>
      <c r="D85" s="26"/>
      <c r="E85" s="26"/>
      <c r="F85" s="26"/>
      <c r="G85" s="26"/>
      <c r="H85" s="26"/>
      <c r="I85" s="26"/>
      <c r="J85" s="26" t="s">
        <v>1577</v>
      </c>
      <c r="K85" s="26"/>
      <c r="L85" s="26" t="s">
        <v>1578</v>
      </c>
      <c r="M85" s="26" t="s">
        <v>1579</v>
      </c>
      <c r="N85" s="26" t="s">
        <v>644</v>
      </c>
      <c r="O85" s="26">
        <v>68501</v>
      </c>
      <c r="P85" s="548">
        <v>1889</v>
      </c>
      <c r="Q85" s="26">
        <v>8007451112</v>
      </c>
      <c r="R85" s="26">
        <v>4023092573</v>
      </c>
      <c r="S85" s="26" t="s">
        <v>632</v>
      </c>
      <c r="T85" s="26" t="s">
        <v>1580</v>
      </c>
      <c r="U85" s="26" t="s">
        <v>927</v>
      </c>
      <c r="V85" s="26" t="s">
        <v>1581</v>
      </c>
      <c r="W85" s="26" t="s">
        <v>1582</v>
      </c>
      <c r="X85" s="26" t="s">
        <v>1583</v>
      </c>
      <c r="Y85" s="26" t="s">
        <v>1584</v>
      </c>
      <c r="Z85" s="26" t="s">
        <v>1585</v>
      </c>
      <c r="AA85" s="26" t="s">
        <v>1576</v>
      </c>
      <c r="AB85" s="26">
        <v>8007456665</v>
      </c>
      <c r="AC85" s="26">
        <v>82264</v>
      </c>
      <c r="AD85" s="26">
        <v>4024656100</v>
      </c>
      <c r="AE85" s="26" t="s">
        <v>1586</v>
      </c>
      <c r="AF85" s="26" t="s">
        <v>1577</v>
      </c>
      <c r="AG85" s="26" t="s">
        <v>545</v>
      </c>
      <c r="AH85" s="26" t="s">
        <v>1578</v>
      </c>
      <c r="AI85" s="26" t="s">
        <v>1579</v>
      </c>
      <c r="AJ85" s="26" t="s">
        <v>644</v>
      </c>
      <c r="AK85" s="26">
        <v>68501</v>
      </c>
      <c r="AL85" s="548">
        <v>1889</v>
      </c>
      <c r="AM85" s="26" t="s">
        <v>1587</v>
      </c>
      <c r="AN85" s="26" t="s">
        <v>1588</v>
      </c>
      <c r="AO85" s="26" t="s">
        <v>1589</v>
      </c>
      <c r="AP85" s="26" t="s">
        <v>1576</v>
      </c>
      <c r="AQ85" s="26">
        <v>4023092069</v>
      </c>
      <c r="AR85" s="26"/>
      <c r="AS85" s="26">
        <v>4023092573</v>
      </c>
      <c r="AT85" s="26" t="s">
        <v>1590</v>
      </c>
      <c r="AU85" s="26" t="s">
        <v>1577</v>
      </c>
      <c r="AV85" s="26" t="s">
        <v>545</v>
      </c>
      <c r="AW85" s="26" t="s">
        <v>1578</v>
      </c>
      <c r="AX85" s="26" t="s">
        <v>1579</v>
      </c>
      <c r="AY85" s="26" t="s">
        <v>644</v>
      </c>
      <c r="AZ85" s="26" t="s">
        <v>1591</v>
      </c>
      <c r="BA85" s="548" t="s">
        <v>1592</v>
      </c>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t="s">
        <v>1593</v>
      </c>
      <c r="CG85" s="26"/>
      <c r="CH85" s="26"/>
      <c r="CI85" s="26"/>
      <c r="CJ85" s="26"/>
      <c r="CK85" s="26"/>
      <c r="CL85" s="26"/>
      <c r="CM85" s="26"/>
      <c r="CN85" s="26">
        <v>517</v>
      </c>
      <c r="CO85" s="26">
        <v>783</v>
      </c>
      <c r="CP85" s="26">
        <v>1618</v>
      </c>
      <c r="CQ85" s="26"/>
      <c r="CR85" s="26"/>
      <c r="CS85" s="26" t="s">
        <v>561</v>
      </c>
      <c r="CT85" s="26">
        <v>12</v>
      </c>
      <c r="CU85" s="26"/>
      <c r="CV85" s="26"/>
      <c r="CW85" s="26">
        <v>61301</v>
      </c>
      <c r="CX85" s="740">
        <v>943</v>
      </c>
      <c r="CY85" s="26"/>
      <c r="CZ85" s="26"/>
      <c r="DA85" s="26"/>
      <c r="DB85" s="26"/>
      <c r="DC85" s="26"/>
      <c r="DD85" s="26" t="s">
        <v>1594</v>
      </c>
      <c r="DE85" s="26" t="s">
        <v>1595</v>
      </c>
      <c r="DF85" s="26" t="s">
        <v>1596</v>
      </c>
      <c r="DG85" s="26" t="s">
        <v>1597</v>
      </c>
      <c r="DH85" s="26">
        <v>8007456665</v>
      </c>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row>
    <row r="86" spans="1:155" x14ac:dyDescent="0.2">
      <c r="A86" s="739">
        <v>11284</v>
      </c>
      <c r="B86" s="26" t="s">
        <v>1598</v>
      </c>
      <c r="C86" s="26"/>
      <c r="D86" s="26"/>
      <c r="E86" s="26"/>
      <c r="F86" s="26"/>
      <c r="G86" s="26"/>
      <c r="H86" s="26"/>
      <c r="I86" s="26"/>
      <c r="J86" s="26" t="s">
        <v>1599</v>
      </c>
      <c r="K86" s="26" t="s">
        <v>1600</v>
      </c>
      <c r="L86" s="26" t="s">
        <v>1601</v>
      </c>
      <c r="M86" s="26" t="s">
        <v>1602</v>
      </c>
      <c r="N86" s="26" t="s">
        <v>1603</v>
      </c>
      <c r="O86" s="26">
        <v>85054</v>
      </c>
      <c r="P86" s="26" t="s">
        <v>545</v>
      </c>
      <c r="Q86" s="26">
        <v>6025373012</v>
      </c>
      <c r="R86" s="26">
        <v>6234923323</v>
      </c>
      <c r="S86" s="26" t="s">
        <v>1604</v>
      </c>
      <c r="T86" s="26" t="s">
        <v>1605</v>
      </c>
      <c r="U86" s="26" t="s">
        <v>647</v>
      </c>
      <c r="V86" s="26" t="s">
        <v>1606</v>
      </c>
      <c r="W86" s="26" t="s">
        <v>545</v>
      </c>
      <c r="X86" s="26" t="s">
        <v>1607</v>
      </c>
      <c r="Y86" s="26" t="s">
        <v>1608</v>
      </c>
      <c r="Z86" s="26" t="s">
        <v>1609</v>
      </c>
      <c r="AA86" s="26" t="s">
        <v>1610</v>
      </c>
      <c r="AB86" s="26">
        <v>6025373012</v>
      </c>
      <c r="AC86" s="26"/>
      <c r="AD86" s="26"/>
      <c r="AE86" s="26" t="s">
        <v>1606</v>
      </c>
      <c r="AF86" s="26" t="s">
        <v>1599</v>
      </c>
      <c r="AG86" s="26" t="s">
        <v>545</v>
      </c>
      <c r="AH86" s="26" t="s">
        <v>1601</v>
      </c>
      <c r="AI86" s="26" t="s">
        <v>1602</v>
      </c>
      <c r="AJ86" s="26" t="s">
        <v>1603</v>
      </c>
      <c r="AK86" s="26">
        <v>85054</v>
      </c>
      <c r="AL86" s="26" t="s">
        <v>545</v>
      </c>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t="s">
        <v>1611</v>
      </c>
      <c r="CG86" s="26"/>
      <c r="CH86" s="26"/>
      <c r="CI86" s="26"/>
      <c r="CJ86" s="26"/>
      <c r="CK86" s="26"/>
      <c r="CL86" s="26"/>
      <c r="CM86" s="26"/>
      <c r="CN86" s="26">
        <v>1136</v>
      </c>
      <c r="CO86" s="26">
        <v>396</v>
      </c>
      <c r="CP86" s="26"/>
      <c r="CQ86" s="26"/>
      <c r="CR86" s="26"/>
      <c r="CS86" s="26" t="s">
        <v>561</v>
      </c>
      <c r="CT86" s="26">
        <v>12</v>
      </c>
      <c r="CU86" s="26"/>
      <c r="CV86" s="26"/>
      <c r="CW86" s="26">
        <v>27928</v>
      </c>
      <c r="CX86" s="26" t="s">
        <v>545</v>
      </c>
      <c r="CY86" s="26"/>
      <c r="CZ86" s="26"/>
      <c r="DA86" s="26"/>
      <c r="DB86" s="26"/>
      <c r="DC86" s="26"/>
      <c r="DD86" s="26" t="s">
        <v>1612</v>
      </c>
      <c r="DE86" s="26" t="s">
        <v>1613</v>
      </c>
      <c r="DF86" s="26" t="s">
        <v>1614</v>
      </c>
      <c r="DG86" s="26" t="s">
        <v>1615</v>
      </c>
      <c r="DH86" s="26">
        <v>6027668201</v>
      </c>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row>
    <row r="87" spans="1:155" x14ac:dyDescent="0.2">
      <c r="A87" s="739">
        <v>10518</v>
      </c>
      <c r="B87" s="26" t="s">
        <v>1616</v>
      </c>
      <c r="C87" s="26" t="s">
        <v>545</v>
      </c>
      <c r="D87" s="26"/>
      <c r="E87" s="26" t="s">
        <v>545</v>
      </c>
      <c r="F87" s="26"/>
      <c r="G87" s="26" t="s">
        <v>545</v>
      </c>
      <c r="H87" s="26" t="s">
        <v>545</v>
      </c>
      <c r="I87" s="26" t="s">
        <v>545</v>
      </c>
      <c r="J87" s="26" t="s">
        <v>1617</v>
      </c>
      <c r="K87" s="26" t="s">
        <v>545</v>
      </c>
      <c r="L87" s="26" t="s">
        <v>1618</v>
      </c>
      <c r="M87" s="26"/>
      <c r="N87" s="26" t="s">
        <v>731</v>
      </c>
      <c r="O87" s="26">
        <v>18703</v>
      </c>
      <c r="P87" s="26">
        <v>20</v>
      </c>
      <c r="Q87" s="26">
        <v>5708259900</v>
      </c>
      <c r="R87" s="26">
        <v>5708256211</v>
      </c>
      <c r="S87" s="26" t="s">
        <v>1619</v>
      </c>
      <c r="T87" s="26" t="s">
        <v>1620</v>
      </c>
      <c r="U87" s="26" t="s">
        <v>553</v>
      </c>
      <c r="V87" s="26" t="s">
        <v>545</v>
      </c>
      <c r="W87" s="26" t="s">
        <v>1621</v>
      </c>
      <c r="X87" s="26" t="s">
        <v>755</v>
      </c>
      <c r="Y87" s="26" t="s">
        <v>1622</v>
      </c>
      <c r="Z87" s="26" t="s">
        <v>1623</v>
      </c>
      <c r="AA87" s="26" t="s">
        <v>1624</v>
      </c>
      <c r="AB87" s="26">
        <v>5708259900</v>
      </c>
      <c r="AC87" s="26">
        <v>3078</v>
      </c>
      <c r="AD87" s="26">
        <v>5708256211</v>
      </c>
      <c r="AE87" s="26" t="s">
        <v>1625</v>
      </c>
      <c r="AF87" s="26" t="s">
        <v>1617</v>
      </c>
      <c r="AG87" s="26" t="s">
        <v>545</v>
      </c>
      <c r="AH87" s="26" t="s">
        <v>1618</v>
      </c>
      <c r="AI87" s="26" t="s">
        <v>1626</v>
      </c>
      <c r="AJ87" s="26" t="s">
        <v>731</v>
      </c>
      <c r="AK87" s="26">
        <v>18703</v>
      </c>
      <c r="AL87" s="26">
        <v>20</v>
      </c>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t="s">
        <v>1627</v>
      </c>
      <c r="CG87" s="26"/>
      <c r="CH87" s="26"/>
      <c r="CI87" s="26"/>
      <c r="CJ87" s="26"/>
      <c r="CK87" s="26"/>
      <c r="CL87" s="26"/>
      <c r="CM87" s="26"/>
      <c r="CN87" s="26">
        <v>2586</v>
      </c>
      <c r="CO87" s="26">
        <v>1646</v>
      </c>
      <c r="CP87" s="26"/>
      <c r="CQ87" s="26"/>
      <c r="CR87" s="26"/>
      <c r="CS87" s="26" t="s">
        <v>561</v>
      </c>
      <c r="CT87" s="26">
        <v>12</v>
      </c>
      <c r="CU87" s="26"/>
      <c r="CV87" s="26"/>
      <c r="CW87" s="26">
        <v>42390</v>
      </c>
      <c r="CX87" s="26" t="s">
        <v>545</v>
      </c>
      <c r="CY87" s="26"/>
      <c r="CZ87" s="26" t="s">
        <v>545</v>
      </c>
      <c r="DA87" s="26" t="s">
        <v>545</v>
      </c>
      <c r="DB87" s="26" t="s">
        <v>545</v>
      </c>
      <c r="DC87" s="26" t="s">
        <v>545</v>
      </c>
      <c r="DD87" s="26" t="s">
        <v>1628</v>
      </c>
      <c r="DE87" s="26" t="s">
        <v>1629</v>
      </c>
      <c r="DF87" s="26" t="s">
        <v>1630</v>
      </c>
      <c r="DG87" s="26" t="s">
        <v>1631</v>
      </c>
      <c r="DH87" s="26">
        <v>5708259900</v>
      </c>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row>
    <row r="88" spans="1:155" x14ac:dyDescent="0.2">
      <c r="A88" s="739">
        <v>11285</v>
      </c>
      <c r="B88" s="26" t="s">
        <v>1632</v>
      </c>
      <c r="C88" s="26"/>
      <c r="D88" s="26"/>
      <c r="E88" s="26"/>
      <c r="F88" s="26"/>
      <c r="G88" s="26"/>
      <c r="H88" s="26"/>
      <c r="I88" s="26"/>
      <c r="J88" s="26" t="s">
        <v>1633</v>
      </c>
      <c r="K88" s="26"/>
      <c r="L88" s="26" t="s">
        <v>1634</v>
      </c>
      <c r="M88" s="26" t="s">
        <v>1635</v>
      </c>
      <c r="N88" s="26" t="s">
        <v>823</v>
      </c>
      <c r="O88" s="26">
        <v>45201</v>
      </c>
      <c r="P88" s="548" t="s">
        <v>545</v>
      </c>
      <c r="Q88" s="26">
        <v>5133573300</v>
      </c>
      <c r="R88" s="26">
        <v>5134151673</v>
      </c>
      <c r="S88" s="26" t="s">
        <v>1636</v>
      </c>
      <c r="T88" s="26" t="s">
        <v>1637</v>
      </c>
      <c r="U88" s="26" t="s">
        <v>647</v>
      </c>
      <c r="V88" s="26" t="s">
        <v>545</v>
      </c>
      <c r="W88" s="26" t="s">
        <v>545</v>
      </c>
      <c r="X88" s="26" t="s">
        <v>1638</v>
      </c>
      <c r="Y88" s="26" t="s">
        <v>1639</v>
      </c>
      <c r="Z88" s="26" t="s">
        <v>1640</v>
      </c>
      <c r="AA88" s="26" t="s">
        <v>1641</v>
      </c>
      <c r="AB88" s="26">
        <v>5134121195</v>
      </c>
      <c r="AC88" s="26"/>
      <c r="AD88" s="26">
        <v>5133459484</v>
      </c>
      <c r="AE88" s="26" t="s">
        <v>1642</v>
      </c>
      <c r="AF88" s="26" t="s">
        <v>1643</v>
      </c>
      <c r="AG88" s="26" t="s">
        <v>545</v>
      </c>
      <c r="AH88" s="26" t="s">
        <v>1634</v>
      </c>
      <c r="AI88" s="26" t="s">
        <v>1635</v>
      </c>
      <c r="AJ88" s="26" t="s">
        <v>823</v>
      </c>
      <c r="AK88" s="26">
        <v>45202</v>
      </c>
      <c r="AL88" s="548" t="s">
        <v>545</v>
      </c>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t="s">
        <v>1644</v>
      </c>
      <c r="CG88" s="26"/>
      <c r="CH88" s="26"/>
      <c r="CI88" s="26"/>
      <c r="CJ88" s="26"/>
      <c r="CK88" s="26"/>
      <c r="CL88" s="26"/>
      <c r="CM88" s="26"/>
      <c r="CN88" s="26">
        <v>1137</v>
      </c>
      <c r="CO88" s="26">
        <v>3012</v>
      </c>
      <c r="CP88" s="26"/>
      <c r="CQ88" s="26"/>
      <c r="CR88" s="26"/>
      <c r="CS88" s="26" t="s">
        <v>561</v>
      </c>
      <c r="CT88" s="26">
        <v>12</v>
      </c>
      <c r="CU88" s="26"/>
      <c r="CV88" s="26"/>
      <c r="CW88" s="26">
        <v>93661</v>
      </c>
      <c r="CX88" s="740">
        <v>84</v>
      </c>
      <c r="CY88" s="26"/>
      <c r="CZ88" s="26"/>
      <c r="DA88" s="26"/>
      <c r="DB88" s="26"/>
      <c r="DC88" s="26"/>
      <c r="DD88" s="26" t="s">
        <v>717</v>
      </c>
      <c r="DE88" s="26" t="s">
        <v>1645</v>
      </c>
      <c r="DF88" s="26" t="s">
        <v>1004</v>
      </c>
      <c r="DG88" s="26" t="s">
        <v>1646</v>
      </c>
      <c r="DH88" s="26">
        <v>5133612054</v>
      </c>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row>
    <row r="89" spans="1:155" x14ac:dyDescent="0.2">
      <c r="A89" s="739">
        <v>10029</v>
      </c>
      <c r="B89" s="26" t="s">
        <v>1647</v>
      </c>
      <c r="C89" s="26"/>
      <c r="D89" s="26"/>
      <c r="E89" s="26"/>
      <c r="F89" s="26"/>
      <c r="G89" s="26" t="s">
        <v>545</v>
      </c>
      <c r="H89" s="26" t="s">
        <v>545</v>
      </c>
      <c r="I89" s="26" t="s">
        <v>545</v>
      </c>
      <c r="J89" s="26" t="s">
        <v>1648</v>
      </c>
      <c r="K89" s="26"/>
      <c r="L89" s="26" t="s">
        <v>1649</v>
      </c>
      <c r="M89" s="26" t="s">
        <v>1650</v>
      </c>
      <c r="N89" s="26" t="s">
        <v>901</v>
      </c>
      <c r="O89" s="26">
        <v>55120</v>
      </c>
      <c r="P89" s="26" t="s">
        <v>545</v>
      </c>
      <c r="Q89" s="26">
        <v>7634386642</v>
      </c>
      <c r="R89" s="26"/>
      <c r="S89" s="26" t="s">
        <v>1651</v>
      </c>
      <c r="T89" s="26" t="s">
        <v>1652</v>
      </c>
      <c r="U89" s="26" t="s">
        <v>647</v>
      </c>
      <c r="V89" s="26" t="s">
        <v>1653</v>
      </c>
      <c r="W89" s="26" t="s">
        <v>1654</v>
      </c>
      <c r="X89" s="26" t="s">
        <v>1655</v>
      </c>
      <c r="Y89" s="26" t="s">
        <v>1656</v>
      </c>
      <c r="Z89" s="26" t="s">
        <v>1657</v>
      </c>
      <c r="AA89" s="26" t="s">
        <v>1647</v>
      </c>
      <c r="AB89" s="26">
        <v>4049233224</v>
      </c>
      <c r="AC89" s="26"/>
      <c r="AD89" s="26"/>
      <c r="AE89" s="26" t="s">
        <v>1658</v>
      </c>
      <c r="AF89" s="26" t="s">
        <v>1659</v>
      </c>
      <c r="AG89" s="26" t="s">
        <v>545</v>
      </c>
      <c r="AH89" s="26" t="s">
        <v>1530</v>
      </c>
      <c r="AI89" s="26" t="s">
        <v>1531</v>
      </c>
      <c r="AJ89" s="26" t="s">
        <v>1532</v>
      </c>
      <c r="AK89" s="26">
        <v>46204</v>
      </c>
      <c r="AL89" s="26" t="s">
        <v>545</v>
      </c>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1660</v>
      </c>
      <c r="CG89" s="26"/>
      <c r="CH89" s="26"/>
      <c r="CI89" s="26"/>
      <c r="CJ89" s="26"/>
      <c r="CK89" s="26"/>
      <c r="CL89" s="26"/>
      <c r="CM89" s="26"/>
      <c r="CN89" s="26">
        <v>490</v>
      </c>
      <c r="CO89" s="26">
        <v>656</v>
      </c>
      <c r="CP89" s="26"/>
      <c r="CQ89" s="26"/>
      <c r="CR89" s="26"/>
      <c r="CS89" s="26" t="s">
        <v>561</v>
      </c>
      <c r="CT89" s="26">
        <v>12</v>
      </c>
      <c r="CU89" s="26"/>
      <c r="CV89" s="26"/>
      <c r="CW89" s="26">
        <v>61069</v>
      </c>
      <c r="CX89" s="740">
        <v>671</v>
      </c>
      <c r="CY89" s="26"/>
      <c r="CZ89" s="26"/>
      <c r="DA89" s="26"/>
      <c r="DB89" s="26"/>
      <c r="DC89" s="26" t="s">
        <v>545</v>
      </c>
      <c r="DD89" s="26" t="s">
        <v>1661</v>
      </c>
      <c r="DE89" s="26" t="s">
        <v>1662</v>
      </c>
      <c r="DF89" s="26" t="s">
        <v>1663</v>
      </c>
      <c r="DG89" s="26" t="s">
        <v>1664</v>
      </c>
      <c r="DH89" s="26">
        <v>8058766202</v>
      </c>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row>
    <row r="90" spans="1:155" x14ac:dyDescent="0.2">
      <c r="A90" s="739">
        <v>11286</v>
      </c>
      <c r="B90" s="26" t="s">
        <v>1665</v>
      </c>
      <c r="C90" s="26"/>
      <c r="D90" s="26"/>
      <c r="E90" s="26"/>
      <c r="F90" s="26"/>
      <c r="G90" s="26"/>
      <c r="H90" s="26"/>
      <c r="I90" s="26"/>
      <c r="J90" s="26" t="s">
        <v>1666</v>
      </c>
      <c r="K90" s="26" t="s">
        <v>1312</v>
      </c>
      <c r="L90" s="26" t="s">
        <v>1667</v>
      </c>
      <c r="M90" s="26" t="s">
        <v>1668</v>
      </c>
      <c r="N90" s="26" t="s">
        <v>1025</v>
      </c>
      <c r="O90" s="26">
        <v>7311</v>
      </c>
      <c r="P90" s="26">
        <v>1107</v>
      </c>
      <c r="Q90" s="26">
        <v>6465635830</v>
      </c>
      <c r="R90" s="26">
        <v>2017434653</v>
      </c>
      <c r="S90" s="26" t="s">
        <v>1669</v>
      </c>
      <c r="T90" s="26" t="s">
        <v>1670</v>
      </c>
      <c r="U90" s="26" t="s">
        <v>553</v>
      </c>
      <c r="V90" s="26" t="s">
        <v>1671</v>
      </c>
      <c r="W90" s="26" t="s">
        <v>1672</v>
      </c>
      <c r="X90" s="26" t="s">
        <v>1214</v>
      </c>
      <c r="Y90" s="26" t="s">
        <v>1673</v>
      </c>
      <c r="Z90" s="26" t="s">
        <v>1674</v>
      </c>
      <c r="AA90" s="26" t="s">
        <v>1665</v>
      </c>
      <c r="AB90" s="26">
        <v>2017434741</v>
      </c>
      <c r="AC90" s="26"/>
      <c r="AD90" s="26">
        <v>2017434653</v>
      </c>
      <c r="AE90" s="26" t="s">
        <v>1675</v>
      </c>
      <c r="AF90" s="26" t="s">
        <v>1666</v>
      </c>
      <c r="AG90" s="26" t="s">
        <v>1312</v>
      </c>
      <c r="AH90" s="26" t="s">
        <v>1667</v>
      </c>
      <c r="AI90" s="26" t="s">
        <v>1668</v>
      </c>
      <c r="AJ90" s="26" t="s">
        <v>1025</v>
      </c>
      <c r="AK90" s="26">
        <v>7311</v>
      </c>
      <c r="AL90" s="26">
        <v>1107</v>
      </c>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t="s">
        <v>1676</v>
      </c>
      <c r="CG90" s="26"/>
      <c r="CH90" s="26"/>
      <c r="CI90" s="26"/>
      <c r="CJ90" s="26"/>
      <c r="CK90" s="26"/>
      <c r="CL90" s="26"/>
      <c r="CM90" s="26"/>
      <c r="CN90" s="26">
        <v>1138</v>
      </c>
      <c r="CO90" s="26">
        <v>3082</v>
      </c>
      <c r="CP90" s="26"/>
      <c r="CQ90" s="26"/>
      <c r="CR90" s="26"/>
      <c r="CS90" s="26" t="s">
        <v>561</v>
      </c>
      <c r="CT90" s="26">
        <v>12</v>
      </c>
      <c r="CU90" s="26"/>
      <c r="CV90" s="26"/>
      <c r="CW90" s="26">
        <v>11150</v>
      </c>
      <c r="CX90" s="740">
        <v>1279</v>
      </c>
      <c r="CY90" s="26"/>
      <c r="CZ90" s="26"/>
      <c r="DA90" s="26"/>
      <c r="DB90" s="26"/>
      <c r="DC90" s="26"/>
      <c r="DD90" s="26" t="s">
        <v>1190</v>
      </c>
      <c r="DE90" s="26" t="s">
        <v>1221</v>
      </c>
      <c r="DF90" s="26" t="s">
        <v>1677</v>
      </c>
      <c r="DG90" s="26" t="s">
        <v>1678</v>
      </c>
      <c r="DH90" s="26">
        <v>2014734111</v>
      </c>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row>
    <row r="91" spans="1:155" x14ac:dyDescent="0.2">
      <c r="A91" s="739">
        <v>11319</v>
      </c>
      <c r="B91" s="26" t="s">
        <v>1679</v>
      </c>
      <c r="C91" s="26"/>
      <c r="D91" s="26"/>
      <c r="E91" s="26"/>
      <c r="F91" s="26"/>
      <c r="G91" s="26"/>
      <c r="H91" s="26"/>
      <c r="I91" s="26"/>
      <c r="J91" s="26" t="s">
        <v>1680</v>
      </c>
      <c r="K91" s="26" t="s">
        <v>1681</v>
      </c>
      <c r="L91" s="26" t="s">
        <v>1682</v>
      </c>
      <c r="M91" s="26" t="s">
        <v>1683</v>
      </c>
      <c r="N91" s="26" t="s">
        <v>1025</v>
      </c>
      <c r="O91" s="738">
        <v>7962</v>
      </c>
      <c r="P91" s="26">
        <v>1988</v>
      </c>
      <c r="Q91" s="26">
        <v>9738896461</v>
      </c>
      <c r="R91" s="26">
        <v>9738896461</v>
      </c>
      <c r="S91" s="26" t="s">
        <v>1684</v>
      </c>
      <c r="T91" s="26" t="s">
        <v>1685</v>
      </c>
      <c r="U91" s="26" t="s">
        <v>553</v>
      </c>
      <c r="V91" s="26" t="s">
        <v>1686</v>
      </c>
      <c r="W91" s="26" t="s">
        <v>1687</v>
      </c>
      <c r="X91" s="26" t="s">
        <v>903</v>
      </c>
      <c r="Y91" s="26" t="s">
        <v>1688</v>
      </c>
      <c r="Z91" s="26" t="s">
        <v>1689</v>
      </c>
      <c r="AA91" s="26" t="s">
        <v>1679</v>
      </c>
      <c r="AB91" s="26">
        <v>9738896461</v>
      </c>
      <c r="AC91" s="26"/>
      <c r="AD91" s="26"/>
      <c r="AE91" s="26" t="s">
        <v>1690</v>
      </c>
      <c r="AF91" s="26" t="s">
        <v>1691</v>
      </c>
      <c r="AG91" s="26" t="s">
        <v>1692</v>
      </c>
      <c r="AH91" s="26" t="s">
        <v>1682</v>
      </c>
      <c r="AI91" s="26" t="s">
        <v>1683</v>
      </c>
      <c r="AJ91" s="26" t="s">
        <v>1025</v>
      </c>
      <c r="AK91" s="548">
        <v>7962</v>
      </c>
      <c r="AL91" s="26">
        <v>1988</v>
      </c>
      <c r="AM91" s="26" t="s">
        <v>1693</v>
      </c>
      <c r="AN91" s="26" t="s">
        <v>1694</v>
      </c>
      <c r="AO91" s="26" t="s">
        <v>1695</v>
      </c>
      <c r="AP91" s="26" t="s">
        <v>1696</v>
      </c>
      <c r="AQ91" s="26">
        <v>9738896461</v>
      </c>
      <c r="AR91" s="26"/>
      <c r="AS91" s="26">
        <v>9738896461</v>
      </c>
      <c r="AT91" s="26" t="s">
        <v>1697</v>
      </c>
      <c r="AU91" s="26" t="s">
        <v>1692</v>
      </c>
      <c r="AV91" s="26" t="s">
        <v>1691</v>
      </c>
      <c r="AW91" s="26" t="s">
        <v>1682</v>
      </c>
      <c r="AX91" s="26" t="s">
        <v>1683</v>
      </c>
      <c r="AY91" s="26" t="s">
        <v>1025</v>
      </c>
      <c r="AZ91" s="26" t="s">
        <v>1698</v>
      </c>
      <c r="BA91" s="26" t="s">
        <v>1699</v>
      </c>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t="s">
        <v>1700</v>
      </c>
      <c r="CG91" s="26"/>
      <c r="CH91" s="26"/>
      <c r="CI91" s="26"/>
      <c r="CJ91" s="26"/>
      <c r="CK91" s="26"/>
      <c r="CL91" s="26"/>
      <c r="CM91" s="26"/>
      <c r="CN91" s="26">
        <v>1170</v>
      </c>
      <c r="CO91" s="26">
        <v>1354</v>
      </c>
      <c r="CP91" s="26">
        <v>3083</v>
      </c>
      <c r="CQ91" s="26"/>
      <c r="CR91" s="26"/>
      <c r="CS91" s="26" t="s">
        <v>561</v>
      </c>
      <c r="CT91" s="26">
        <v>12</v>
      </c>
      <c r="CU91" s="26"/>
      <c r="CV91" s="26"/>
      <c r="CW91" s="26">
        <v>71455</v>
      </c>
      <c r="CX91" s="740">
        <v>796</v>
      </c>
      <c r="CY91" s="26"/>
      <c r="CZ91" s="26"/>
      <c r="DA91" s="26"/>
      <c r="DB91" s="26"/>
      <c r="DC91" s="26"/>
      <c r="DD91" s="26" t="s">
        <v>1701</v>
      </c>
      <c r="DE91" s="26" t="s">
        <v>1702</v>
      </c>
      <c r="DF91" s="26" t="s">
        <v>792</v>
      </c>
      <c r="DG91" s="26" t="s">
        <v>1703</v>
      </c>
      <c r="DH91" s="26">
        <v>9738896458</v>
      </c>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row>
    <row r="92" spans="1:155" x14ac:dyDescent="0.2">
      <c r="A92" s="739">
        <v>11287</v>
      </c>
      <c r="B92" s="26" t="s">
        <v>1696</v>
      </c>
      <c r="C92" s="26" t="s">
        <v>545</v>
      </c>
      <c r="D92" s="26"/>
      <c r="E92" s="26" t="s">
        <v>545</v>
      </c>
      <c r="F92" s="26"/>
      <c r="G92" s="26" t="s">
        <v>545</v>
      </c>
      <c r="H92" s="26" t="s">
        <v>545</v>
      </c>
      <c r="I92" s="26" t="s">
        <v>545</v>
      </c>
      <c r="J92" s="26" t="s">
        <v>1692</v>
      </c>
      <c r="K92" s="26" t="s">
        <v>1704</v>
      </c>
      <c r="L92" s="26" t="s">
        <v>1682</v>
      </c>
      <c r="M92" s="26" t="s">
        <v>1683</v>
      </c>
      <c r="N92" s="26" t="s">
        <v>1025</v>
      </c>
      <c r="O92" s="738">
        <v>7962</v>
      </c>
      <c r="P92" s="26">
        <v>1988</v>
      </c>
      <c r="Q92" s="26">
        <v>8623250747</v>
      </c>
      <c r="R92" s="26">
        <v>9738896495</v>
      </c>
      <c r="S92" s="26" t="s">
        <v>903</v>
      </c>
      <c r="T92" s="26" t="s">
        <v>1688</v>
      </c>
      <c r="U92" s="26" t="s">
        <v>1705</v>
      </c>
      <c r="V92" s="26" t="s">
        <v>1706</v>
      </c>
      <c r="W92" s="26" t="s">
        <v>1707</v>
      </c>
      <c r="X92" s="26" t="s">
        <v>1693</v>
      </c>
      <c r="Y92" s="26" t="s">
        <v>1694</v>
      </c>
      <c r="Z92" s="26" t="s">
        <v>1695</v>
      </c>
      <c r="AA92" s="26" t="s">
        <v>1696</v>
      </c>
      <c r="AB92" s="26">
        <v>9738896461</v>
      </c>
      <c r="AC92" s="26"/>
      <c r="AD92" s="26">
        <v>9738896461</v>
      </c>
      <c r="AE92" s="26" t="s">
        <v>1697</v>
      </c>
      <c r="AF92" s="26" t="s">
        <v>1692</v>
      </c>
      <c r="AG92" s="26" t="s">
        <v>1691</v>
      </c>
      <c r="AH92" s="26" t="s">
        <v>1682</v>
      </c>
      <c r="AI92" s="26" t="s">
        <v>1683</v>
      </c>
      <c r="AJ92" s="26" t="s">
        <v>1025</v>
      </c>
      <c r="AK92" s="548">
        <v>7962</v>
      </c>
      <c r="AL92" s="26">
        <v>1988</v>
      </c>
      <c r="AM92" s="26" t="s">
        <v>1708</v>
      </c>
      <c r="AN92" s="26" t="s">
        <v>1709</v>
      </c>
      <c r="AO92" s="26" t="s">
        <v>1710</v>
      </c>
      <c r="AP92" s="26" t="s">
        <v>1696</v>
      </c>
      <c r="AQ92" s="26">
        <v>9738896461</v>
      </c>
      <c r="AR92" s="26"/>
      <c r="AS92" s="26"/>
      <c r="AT92" s="26" t="s">
        <v>1711</v>
      </c>
      <c r="AU92" s="26" t="s">
        <v>1680</v>
      </c>
      <c r="AV92" s="26" t="s">
        <v>1681</v>
      </c>
      <c r="AW92" s="26" t="s">
        <v>1682</v>
      </c>
      <c r="AX92" s="26" t="s">
        <v>1683</v>
      </c>
      <c r="AY92" s="26" t="s">
        <v>1025</v>
      </c>
      <c r="AZ92" s="26" t="s">
        <v>1712</v>
      </c>
      <c r="BA92" s="26" t="s">
        <v>1699</v>
      </c>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t="s">
        <v>545</v>
      </c>
      <c r="CG92" s="26"/>
      <c r="CH92" s="26"/>
      <c r="CI92" s="26"/>
      <c r="CJ92" s="26"/>
      <c r="CK92" s="26"/>
      <c r="CL92" s="26"/>
      <c r="CM92" s="26"/>
      <c r="CN92" s="26">
        <v>1139</v>
      </c>
      <c r="CO92" s="26">
        <v>3083</v>
      </c>
      <c r="CP92" s="26">
        <v>177</v>
      </c>
      <c r="CQ92" s="26"/>
      <c r="CR92" s="26"/>
      <c r="CS92" s="26" t="s">
        <v>561</v>
      </c>
      <c r="CT92" s="26">
        <v>12</v>
      </c>
      <c r="CU92" s="26"/>
      <c r="CV92" s="26"/>
      <c r="CW92" s="26">
        <v>10348</v>
      </c>
      <c r="CX92" s="26" t="s">
        <v>545</v>
      </c>
      <c r="CY92" s="26"/>
      <c r="CZ92" s="26"/>
      <c r="DA92" s="26"/>
      <c r="DB92" s="26"/>
      <c r="DC92" s="26" t="s">
        <v>545</v>
      </c>
      <c r="DD92" s="26" t="s">
        <v>1708</v>
      </c>
      <c r="DE92" s="26" t="s">
        <v>1709</v>
      </c>
      <c r="DF92" s="26" t="s">
        <v>792</v>
      </c>
      <c r="DG92" s="26" t="s">
        <v>1711</v>
      </c>
      <c r="DH92" s="26">
        <v>9739468422</v>
      </c>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row>
    <row r="93" spans="1:155" x14ac:dyDescent="0.2">
      <c r="A93" s="739">
        <v>11288</v>
      </c>
      <c r="B93" s="26" t="s">
        <v>1713</v>
      </c>
      <c r="C93" s="26"/>
      <c r="D93" s="26"/>
      <c r="E93" s="26"/>
      <c r="F93" s="26"/>
      <c r="G93" s="26"/>
      <c r="H93" s="26"/>
      <c r="I93" s="26"/>
      <c r="J93" s="26" t="s">
        <v>1714</v>
      </c>
      <c r="K93" s="26"/>
      <c r="L93" s="26" t="s">
        <v>1715</v>
      </c>
      <c r="M93" s="26"/>
      <c r="N93" s="26" t="s">
        <v>973</v>
      </c>
      <c r="O93" s="738">
        <v>78246</v>
      </c>
      <c r="P93" s="26" t="s">
        <v>545</v>
      </c>
      <c r="Q93" s="26">
        <v>8004707958</v>
      </c>
      <c r="R93" s="26">
        <v>2103772637</v>
      </c>
      <c r="S93" s="26" t="s">
        <v>1716</v>
      </c>
      <c r="T93" s="26" t="s">
        <v>1717</v>
      </c>
      <c r="U93" s="26" t="s">
        <v>647</v>
      </c>
      <c r="V93" s="26" t="s">
        <v>1718</v>
      </c>
      <c r="W93" s="26" t="s">
        <v>1719</v>
      </c>
      <c r="X93" s="26" t="s">
        <v>1720</v>
      </c>
      <c r="Y93" s="26" t="s">
        <v>1721</v>
      </c>
      <c r="Z93" s="26" t="s">
        <v>1722</v>
      </c>
      <c r="AA93" s="26" t="s">
        <v>1723</v>
      </c>
      <c r="AB93" s="26">
        <v>2103218400</v>
      </c>
      <c r="AC93" s="26"/>
      <c r="AD93" s="26"/>
      <c r="AE93" s="26" t="s">
        <v>1724</v>
      </c>
      <c r="AF93" s="26" t="s">
        <v>1714</v>
      </c>
      <c r="AG93" s="26" t="s">
        <v>545</v>
      </c>
      <c r="AH93" s="26" t="s">
        <v>1715</v>
      </c>
      <c r="AI93" s="26"/>
      <c r="AJ93" s="26" t="s">
        <v>973</v>
      </c>
      <c r="AK93" s="548">
        <v>78246</v>
      </c>
      <c r="AL93" s="26" t="s">
        <v>545</v>
      </c>
      <c r="AM93" s="26"/>
      <c r="AN93" s="26"/>
      <c r="AO93" s="26"/>
      <c r="AP93" s="26"/>
      <c r="AQ93" s="26"/>
      <c r="AR93" s="26"/>
      <c r="AS93" s="26"/>
      <c r="AT93" s="26"/>
      <c r="AU93" s="26"/>
      <c r="AV93" s="26"/>
      <c r="AW93" s="26"/>
      <c r="AX93" s="26"/>
      <c r="AY93" s="26"/>
      <c r="AZ93" s="548"/>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t="s">
        <v>1725</v>
      </c>
      <c r="CG93" s="26"/>
      <c r="CH93" s="26"/>
      <c r="CI93" s="26"/>
      <c r="CJ93" s="26"/>
      <c r="CK93" s="26"/>
      <c r="CL93" s="26"/>
      <c r="CM93" s="26"/>
      <c r="CN93" s="26">
        <v>1140</v>
      </c>
      <c r="CO93" s="26">
        <v>324</v>
      </c>
      <c r="CP93" s="26"/>
      <c r="CQ93" s="26"/>
      <c r="CR93" s="26"/>
      <c r="CS93" s="26" t="s">
        <v>561</v>
      </c>
      <c r="CT93" s="26">
        <v>12</v>
      </c>
      <c r="CU93" s="26"/>
      <c r="CV93" s="26"/>
      <c r="CW93" s="26">
        <v>19801</v>
      </c>
      <c r="CX93" s="26" t="s">
        <v>545</v>
      </c>
      <c r="CY93" s="26"/>
      <c r="CZ93" s="26"/>
      <c r="DA93" s="26"/>
      <c r="DB93" s="26"/>
      <c r="DC93" s="26"/>
      <c r="DD93" s="26" t="s">
        <v>1286</v>
      </c>
      <c r="DE93" s="26" t="s">
        <v>1726</v>
      </c>
      <c r="DF93" s="26" t="s">
        <v>1727</v>
      </c>
      <c r="DG93" s="26" t="s">
        <v>1728</v>
      </c>
      <c r="DH93" s="26">
        <v>2103218400</v>
      </c>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row>
    <row r="94" spans="1:155" x14ac:dyDescent="0.2">
      <c r="A94" s="739">
        <v>10523</v>
      </c>
      <c r="B94" s="26" t="s">
        <v>1729</v>
      </c>
      <c r="C94" s="26" t="s">
        <v>545</v>
      </c>
      <c r="D94" s="26"/>
      <c r="E94" s="26" t="s">
        <v>545</v>
      </c>
      <c r="F94" s="26"/>
      <c r="G94" s="26" t="s">
        <v>545</v>
      </c>
      <c r="H94" s="26" t="s">
        <v>545</v>
      </c>
      <c r="I94" s="26" t="s">
        <v>545</v>
      </c>
      <c r="J94" s="26" t="s">
        <v>1730</v>
      </c>
      <c r="K94" s="26" t="s">
        <v>588</v>
      </c>
      <c r="L94" s="26" t="s">
        <v>1731</v>
      </c>
      <c r="M94" s="26" t="s">
        <v>688</v>
      </c>
      <c r="N94" s="26" t="s">
        <v>689</v>
      </c>
      <c r="O94" s="26">
        <v>6067</v>
      </c>
      <c r="P94" s="26" t="s">
        <v>545</v>
      </c>
      <c r="Q94" s="26">
        <v>8606562940</v>
      </c>
      <c r="R94" s="26">
        <v>8607607702</v>
      </c>
      <c r="S94" s="26" t="s">
        <v>562</v>
      </c>
      <c r="T94" s="26" t="s">
        <v>1732</v>
      </c>
      <c r="U94" s="26" t="s">
        <v>1733</v>
      </c>
      <c r="V94" s="26" t="s">
        <v>1734</v>
      </c>
      <c r="W94" s="26" t="s">
        <v>1735</v>
      </c>
      <c r="X94" s="26" t="s">
        <v>562</v>
      </c>
      <c r="Y94" s="26" t="s">
        <v>1732</v>
      </c>
      <c r="Z94" s="26" t="s">
        <v>1733</v>
      </c>
      <c r="AA94" s="26" t="s">
        <v>1729</v>
      </c>
      <c r="AB94" s="26">
        <v>8606562940</v>
      </c>
      <c r="AC94" s="26"/>
      <c r="AD94" s="26">
        <v>8607607702</v>
      </c>
      <c r="AE94" s="26" t="s">
        <v>1734</v>
      </c>
      <c r="AF94" s="26" t="s">
        <v>1730</v>
      </c>
      <c r="AG94" s="26" t="s">
        <v>588</v>
      </c>
      <c r="AH94" s="26" t="s">
        <v>1731</v>
      </c>
      <c r="AI94" s="26" t="s">
        <v>688</v>
      </c>
      <c r="AJ94" s="26" t="s">
        <v>689</v>
      </c>
      <c r="AK94" s="26">
        <v>6067</v>
      </c>
      <c r="AL94" s="26" t="s">
        <v>545</v>
      </c>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t="s">
        <v>1736</v>
      </c>
      <c r="CG94" s="26"/>
      <c r="CH94" s="26"/>
      <c r="CI94" s="26"/>
      <c r="CJ94" s="26"/>
      <c r="CK94" s="26"/>
      <c r="CL94" s="26"/>
      <c r="CM94" s="26"/>
      <c r="CN94" s="26">
        <v>2226</v>
      </c>
      <c r="CO94" s="26">
        <v>2697</v>
      </c>
      <c r="CP94" s="26"/>
      <c r="CQ94" s="26"/>
      <c r="CR94" s="26"/>
      <c r="CS94" s="26" t="s">
        <v>561</v>
      </c>
      <c r="CT94" s="26">
        <v>12</v>
      </c>
      <c r="CU94" s="26"/>
      <c r="CV94" s="26"/>
      <c r="CW94" s="26">
        <v>43460</v>
      </c>
      <c r="CX94" s="26"/>
      <c r="CY94" s="26"/>
      <c r="CZ94" s="26"/>
      <c r="DA94" s="26"/>
      <c r="DB94" s="26"/>
      <c r="DC94" s="26"/>
      <c r="DD94" s="26" t="s">
        <v>1737</v>
      </c>
      <c r="DE94" s="26" t="s">
        <v>1738</v>
      </c>
      <c r="DF94" s="26" t="s">
        <v>1739</v>
      </c>
      <c r="DG94" s="26" t="s">
        <v>1740</v>
      </c>
      <c r="DH94" s="26">
        <v>8607607748</v>
      </c>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row>
    <row r="95" spans="1:155" x14ac:dyDescent="0.2">
      <c r="A95" s="739">
        <v>11692</v>
      </c>
      <c r="B95" s="26" t="s">
        <v>1741</v>
      </c>
      <c r="C95" s="26"/>
      <c r="D95" s="26"/>
      <c r="E95" s="26"/>
      <c r="F95" s="26"/>
      <c r="G95" s="26"/>
      <c r="H95" s="26"/>
      <c r="I95" s="26"/>
      <c r="J95" s="26" t="s">
        <v>1742</v>
      </c>
      <c r="K95" s="26" t="s">
        <v>1743</v>
      </c>
      <c r="L95" s="26" t="s">
        <v>1744</v>
      </c>
      <c r="M95" s="26"/>
      <c r="N95" s="26" t="s">
        <v>701</v>
      </c>
      <c r="O95" s="738">
        <v>27713</v>
      </c>
      <c r="P95" s="26" t="s">
        <v>545</v>
      </c>
      <c r="Q95" s="26">
        <v>8334277432</v>
      </c>
      <c r="R95" s="26"/>
      <c r="S95" s="26" t="s">
        <v>604</v>
      </c>
      <c r="T95" s="26" t="s">
        <v>1745</v>
      </c>
      <c r="U95" s="26" t="s">
        <v>647</v>
      </c>
      <c r="V95" s="26" t="s">
        <v>1746</v>
      </c>
      <c r="W95" s="26" t="s">
        <v>1747</v>
      </c>
      <c r="X95" s="26" t="s">
        <v>1748</v>
      </c>
      <c r="Y95" s="26" t="s">
        <v>1749</v>
      </c>
      <c r="Z95" s="26" t="s">
        <v>1710</v>
      </c>
      <c r="AA95" s="26" t="s">
        <v>1741</v>
      </c>
      <c r="AB95" s="26">
        <v>8334277432</v>
      </c>
      <c r="AC95" s="26"/>
      <c r="AD95" s="26"/>
      <c r="AE95" s="26" t="s">
        <v>1746</v>
      </c>
      <c r="AF95" s="26" t="s">
        <v>1742</v>
      </c>
      <c r="AG95" s="26" t="s">
        <v>545</v>
      </c>
      <c r="AH95" s="26" t="s">
        <v>1744</v>
      </c>
      <c r="AI95" s="26"/>
      <c r="AJ95" s="26" t="s">
        <v>701</v>
      </c>
      <c r="AK95" s="548">
        <v>27713</v>
      </c>
      <c r="AL95" s="26" t="s">
        <v>545</v>
      </c>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t="s">
        <v>1750</v>
      </c>
      <c r="CG95" s="26"/>
      <c r="CH95" s="26"/>
      <c r="CI95" s="26"/>
      <c r="CJ95" s="26"/>
      <c r="CK95" s="26"/>
      <c r="CL95" s="26"/>
      <c r="CM95" s="26"/>
      <c r="CN95" s="26">
        <v>1530</v>
      </c>
      <c r="CO95" s="26">
        <v>1720</v>
      </c>
      <c r="CP95" s="26"/>
      <c r="CQ95" s="26"/>
      <c r="CR95" s="26"/>
      <c r="CS95" s="26" t="s">
        <v>561</v>
      </c>
      <c r="CT95" s="26">
        <v>12</v>
      </c>
      <c r="CU95" s="26"/>
      <c r="CV95" s="26"/>
      <c r="CW95" s="26">
        <v>67423</v>
      </c>
      <c r="CX95" s="26"/>
      <c r="CY95" s="26"/>
      <c r="CZ95" s="26"/>
      <c r="DA95" s="26"/>
      <c r="DB95" s="26"/>
      <c r="DC95" s="26"/>
      <c r="DD95" s="26" t="s">
        <v>1751</v>
      </c>
      <c r="DE95" s="26" t="s">
        <v>1752</v>
      </c>
      <c r="DF95" s="26" t="s">
        <v>647</v>
      </c>
      <c r="DG95" s="26" t="s">
        <v>1746</v>
      </c>
      <c r="DH95" s="26">
        <v>8334277432</v>
      </c>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row>
    <row r="96" spans="1:155" x14ac:dyDescent="0.2">
      <c r="A96" s="739">
        <v>10589</v>
      </c>
      <c r="B96" s="26" t="s">
        <v>1753</v>
      </c>
      <c r="C96" s="26"/>
      <c r="D96" s="26"/>
      <c r="E96" s="26"/>
      <c r="F96" s="26"/>
      <c r="G96" s="26"/>
      <c r="H96" s="26"/>
      <c r="I96" s="26"/>
      <c r="J96" s="26" t="s">
        <v>1754</v>
      </c>
      <c r="K96" s="26"/>
      <c r="L96" s="26" t="s">
        <v>1578</v>
      </c>
      <c r="M96" s="26"/>
      <c r="N96" s="26" t="s">
        <v>644</v>
      </c>
      <c r="O96" s="26">
        <v>68501</v>
      </c>
      <c r="P96" s="26">
        <v>2533</v>
      </c>
      <c r="Q96" s="26">
        <v>4024374455</v>
      </c>
      <c r="R96" s="26">
        <v>4024374558</v>
      </c>
      <c r="S96" s="26" t="s">
        <v>1214</v>
      </c>
      <c r="T96" s="26" t="s">
        <v>1755</v>
      </c>
      <c r="U96" s="26" t="s">
        <v>553</v>
      </c>
      <c r="V96" s="26" t="s">
        <v>1756</v>
      </c>
      <c r="W96" s="26" t="s">
        <v>1757</v>
      </c>
      <c r="X96" s="26" t="s">
        <v>1758</v>
      </c>
      <c r="Y96" s="26" t="s">
        <v>1759</v>
      </c>
      <c r="Z96" s="26" t="s">
        <v>1760</v>
      </c>
      <c r="AA96" s="26" t="s">
        <v>1753</v>
      </c>
      <c r="AB96" s="26">
        <v>4024374321</v>
      </c>
      <c r="AC96" s="26"/>
      <c r="AD96" s="26">
        <v>4024374558</v>
      </c>
      <c r="AE96" s="26" t="s">
        <v>1761</v>
      </c>
      <c r="AF96" s="26" t="s">
        <v>1754</v>
      </c>
      <c r="AG96" s="26" t="s">
        <v>545</v>
      </c>
      <c r="AH96" s="26" t="s">
        <v>1578</v>
      </c>
      <c r="AI96" s="26"/>
      <c r="AJ96" s="26" t="s">
        <v>644</v>
      </c>
      <c r="AK96" s="26">
        <v>68501</v>
      </c>
      <c r="AL96" s="26">
        <v>2533</v>
      </c>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t="s">
        <v>1762</v>
      </c>
      <c r="CG96" s="26"/>
      <c r="CH96" s="26"/>
      <c r="CI96" s="26"/>
      <c r="CJ96" s="26"/>
      <c r="CK96" s="26"/>
      <c r="CL96" s="26"/>
      <c r="CM96" s="26"/>
      <c r="CN96" s="26">
        <v>518</v>
      </c>
      <c r="CO96" s="26">
        <v>583</v>
      </c>
      <c r="CP96" s="26"/>
      <c r="CQ96" s="26"/>
      <c r="CR96" s="26"/>
      <c r="CS96" s="26" t="s">
        <v>561</v>
      </c>
      <c r="CT96" s="26">
        <v>12</v>
      </c>
      <c r="CU96" s="26"/>
      <c r="CV96" s="26"/>
      <c r="CW96" s="26">
        <v>71439</v>
      </c>
      <c r="CX96" s="26" t="s">
        <v>545</v>
      </c>
      <c r="CY96" s="26"/>
      <c r="CZ96" s="26"/>
      <c r="DA96" s="26"/>
      <c r="DB96" s="26"/>
      <c r="DC96" s="26" t="s">
        <v>545</v>
      </c>
      <c r="DD96" s="26" t="s">
        <v>1763</v>
      </c>
      <c r="DE96" s="26" t="s">
        <v>557</v>
      </c>
      <c r="DF96" s="26" t="s">
        <v>1764</v>
      </c>
      <c r="DG96" s="26" t="s">
        <v>1765</v>
      </c>
      <c r="DH96" s="26">
        <v>4024374311</v>
      </c>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row>
    <row r="97" spans="1:155" x14ac:dyDescent="0.2">
      <c r="A97" s="739">
        <v>10041</v>
      </c>
      <c r="B97" s="26" t="s">
        <v>1766</v>
      </c>
      <c r="C97" s="26"/>
      <c r="D97" s="26"/>
      <c r="E97" s="26"/>
      <c r="F97" s="26"/>
      <c r="G97" s="26"/>
      <c r="H97" s="26"/>
      <c r="I97" s="26"/>
      <c r="J97" s="26" t="s">
        <v>1767</v>
      </c>
      <c r="K97" s="26"/>
      <c r="L97" s="26" t="s">
        <v>1768</v>
      </c>
      <c r="M97" s="26" t="s">
        <v>972</v>
      </c>
      <c r="N97" s="26" t="s">
        <v>654</v>
      </c>
      <c r="O97" s="26">
        <v>50266</v>
      </c>
      <c r="P97" s="26" t="s">
        <v>545</v>
      </c>
      <c r="Q97" s="26">
        <v>5153424610</v>
      </c>
      <c r="R97" s="26">
        <v>8777338589</v>
      </c>
      <c r="S97" s="26" t="s">
        <v>755</v>
      </c>
      <c r="T97" s="26" t="s">
        <v>1769</v>
      </c>
      <c r="U97" s="26" t="s">
        <v>647</v>
      </c>
      <c r="V97" s="26" t="s">
        <v>1770</v>
      </c>
      <c r="W97" s="26" t="s">
        <v>1771</v>
      </c>
      <c r="X97" s="26" t="s">
        <v>1069</v>
      </c>
      <c r="Y97" s="26" t="s">
        <v>1772</v>
      </c>
      <c r="Z97" s="26" t="s">
        <v>1773</v>
      </c>
      <c r="AA97" s="26" t="s">
        <v>1774</v>
      </c>
      <c r="AB97" s="26">
        <v>5153423914</v>
      </c>
      <c r="AC97" s="26"/>
      <c r="AD97" s="26">
        <v>8777338589</v>
      </c>
      <c r="AE97" s="26" t="s">
        <v>1775</v>
      </c>
      <c r="AF97" s="26" t="s">
        <v>1767</v>
      </c>
      <c r="AG97" s="26" t="s">
        <v>545</v>
      </c>
      <c r="AH97" s="26" t="s">
        <v>1768</v>
      </c>
      <c r="AI97" s="26" t="s">
        <v>972</v>
      </c>
      <c r="AJ97" s="26" t="s">
        <v>654</v>
      </c>
      <c r="AK97" s="26">
        <v>50266</v>
      </c>
      <c r="AL97" s="26" t="s">
        <v>545</v>
      </c>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t="s">
        <v>1776</v>
      </c>
      <c r="CG97" s="26"/>
      <c r="CH97" s="26"/>
      <c r="CI97" s="26"/>
      <c r="CJ97" s="26"/>
      <c r="CK97" s="26"/>
      <c r="CL97" s="26"/>
      <c r="CM97" s="26"/>
      <c r="CN97" s="26">
        <v>483</v>
      </c>
      <c r="CO97" s="26">
        <v>558</v>
      </c>
      <c r="CP97" s="26"/>
      <c r="CQ97" s="26"/>
      <c r="CR97" s="26"/>
      <c r="CS97" s="26" t="s">
        <v>561</v>
      </c>
      <c r="CT97" s="26">
        <v>12</v>
      </c>
      <c r="CU97" s="26"/>
      <c r="CV97" s="26"/>
      <c r="CW97" s="26">
        <v>61492</v>
      </c>
      <c r="CX97" s="740">
        <v>0</v>
      </c>
      <c r="CY97" s="26"/>
      <c r="CZ97" s="26"/>
      <c r="DA97" s="26"/>
      <c r="DB97" s="26"/>
      <c r="DC97" s="26"/>
      <c r="DD97" s="26" t="s">
        <v>1777</v>
      </c>
      <c r="DE97" s="26" t="s">
        <v>1778</v>
      </c>
      <c r="DF97" s="26" t="s">
        <v>725</v>
      </c>
      <c r="DG97" s="26" t="s">
        <v>1779</v>
      </c>
      <c r="DH97" s="26">
        <v>5153423913</v>
      </c>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row>
    <row r="98" spans="1:155" x14ac:dyDescent="0.2">
      <c r="A98" s="739">
        <v>11601</v>
      </c>
      <c r="B98" s="26" t="s">
        <v>1780</v>
      </c>
      <c r="C98" s="26"/>
      <c r="D98" s="26"/>
      <c r="E98" s="26"/>
      <c r="F98" s="26"/>
      <c r="G98" s="26"/>
      <c r="H98" s="26"/>
      <c r="I98" s="26"/>
      <c r="J98" s="26" t="s">
        <v>1767</v>
      </c>
      <c r="K98" s="26"/>
      <c r="L98" s="26" t="s">
        <v>1768</v>
      </c>
      <c r="M98" s="26" t="s">
        <v>972</v>
      </c>
      <c r="N98" s="26" t="s">
        <v>654</v>
      </c>
      <c r="O98" s="26">
        <v>50266</v>
      </c>
      <c r="P98" s="26" t="s">
        <v>545</v>
      </c>
      <c r="Q98" s="26">
        <v>5153424610</v>
      </c>
      <c r="R98" s="26">
        <v>8777338589</v>
      </c>
      <c r="S98" s="26" t="s">
        <v>1781</v>
      </c>
      <c r="T98" s="26" t="s">
        <v>1769</v>
      </c>
      <c r="U98" s="26" t="s">
        <v>647</v>
      </c>
      <c r="V98" s="26" t="s">
        <v>1782</v>
      </c>
      <c r="W98" s="26" t="s">
        <v>1771</v>
      </c>
      <c r="X98" s="26" t="s">
        <v>1069</v>
      </c>
      <c r="Y98" s="26" t="s">
        <v>1772</v>
      </c>
      <c r="Z98" s="26" t="s">
        <v>1773</v>
      </c>
      <c r="AA98" s="26" t="s">
        <v>1774</v>
      </c>
      <c r="AB98" s="26">
        <v>5153423914</v>
      </c>
      <c r="AC98" s="26"/>
      <c r="AD98" s="26">
        <v>8777338589</v>
      </c>
      <c r="AE98" s="26" t="s">
        <v>1775</v>
      </c>
      <c r="AF98" s="26" t="s">
        <v>1767</v>
      </c>
      <c r="AG98" s="26" t="s">
        <v>545</v>
      </c>
      <c r="AH98" s="26" t="s">
        <v>1768</v>
      </c>
      <c r="AI98" s="26" t="s">
        <v>972</v>
      </c>
      <c r="AJ98" s="26" t="s">
        <v>654</v>
      </c>
      <c r="AK98" s="26">
        <v>50266</v>
      </c>
      <c r="AL98" s="26" t="s">
        <v>545</v>
      </c>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t="s">
        <v>1776</v>
      </c>
      <c r="CG98" s="26"/>
      <c r="CH98" s="26"/>
      <c r="CI98" s="26"/>
      <c r="CJ98" s="26"/>
      <c r="CK98" s="26"/>
      <c r="CL98" s="26"/>
      <c r="CM98" s="26"/>
      <c r="CN98" s="26">
        <v>1440</v>
      </c>
      <c r="CO98" s="26">
        <v>1691</v>
      </c>
      <c r="CP98" s="26"/>
      <c r="CQ98" s="26"/>
      <c r="CR98" s="26"/>
      <c r="CS98" s="26" t="s">
        <v>561</v>
      </c>
      <c r="CT98" s="26">
        <v>12</v>
      </c>
      <c r="CU98" s="26"/>
      <c r="CV98" s="26"/>
      <c r="CW98" s="26">
        <v>68039</v>
      </c>
      <c r="CX98" s="26" t="s">
        <v>545</v>
      </c>
      <c r="CY98" s="26"/>
      <c r="CZ98" s="26"/>
      <c r="DA98" s="26"/>
      <c r="DB98" s="26"/>
      <c r="DC98" s="26"/>
      <c r="DD98" s="26" t="s">
        <v>1777</v>
      </c>
      <c r="DE98" s="26" t="s">
        <v>1778</v>
      </c>
      <c r="DF98" s="26" t="s">
        <v>725</v>
      </c>
      <c r="DG98" s="26" t="s">
        <v>1779</v>
      </c>
      <c r="DH98" s="26">
        <v>5153423913</v>
      </c>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row>
    <row r="99" spans="1:155" x14ac:dyDescent="0.2">
      <c r="A99" s="739">
        <v>11202</v>
      </c>
      <c r="B99" s="26" t="s">
        <v>1783</v>
      </c>
      <c r="C99" s="26"/>
      <c r="D99" s="26"/>
      <c r="E99" s="26"/>
      <c r="F99" s="26"/>
      <c r="G99" s="26"/>
      <c r="H99" s="26"/>
      <c r="I99" s="26"/>
      <c r="J99" s="26" t="s">
        <v>1767</v>
      </c>
      <c r="K99" s="26"/>
      <c r="L99" s="26" t="s">
        <v>1768</v>
      </c>
      <c r="M99" s="26" t="s">
        <v>972</v>
      </c>
      <c r="N99" s="26" t="s">
        <v>654</v>
      </c>
      <c r="O99" s="26">
        <v>50266</v>
      </c>
      <c r="P99" s="26">
        <v>3862</v>
      </c>
      <c r="Q99" s="26">
        <v>5153424610</v>
      </c>
      <c r="R99" s="26">
        <v>8777338589</v>
      </c>
      <c r="S99" s="26" t="s">
        <v>755</v>
      </c>
      <c r="T99" s="26" t="s">
        <v>1769</v>
      </c>
      <c r="U99" s="26" t="s">
        <v>647</v>
      </c>
      <c r="V99" s="26" t="s">
        <v>1782</v>
      </c>
      <c r="W99" s="26" t="s">
        <v>1771</v>
      </c>
      <c r="X99" s="26" t="s">
        <v>1069</v>
      </c>
      <c r="Y99" s="26" t="s">
        <v>1772</v>
      </c>
      <c r="Z99" s="26" t="s">
        <v>1773</v>
      </c>
      <c r="AA99" s="26" t="s">
        <v>1774</v>
      </c>
      <c r="AB99" s="26">
        <v>5153423914</v>
      </c>
      <c r="AC99" s="26"/>
      <c r="AD99" s="26">
        <v>8777338589</v>
      </c>
      <c r="AE99" s="26" t="s">
        <v>1775</v>
      </c>
      <c r="AF99" s="26" t="s">
        <v>1767</v>
      </c>
      <c r="AG99" s="26" t="s">
        <v>545</v>
      </c>
      <c r="AH99" s="26" t="s">
        <v>1768</v>
      </c>
      <c r="AI99" s="26" t="s">
        <v>972</v>
      </c>
      <c r="AJ99" s="26" t="s">
        <v>654</v>
      </c>
      <c r="AK99" s="26">
        <v>50266</v>
      </c>
      <c r="AL99" s="26">
        <v>3862</v>
      </c>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t="s">
        <v>1776</v>
      </c>
      <c r="CG99" s="26"/>
      <c r="CH99" s="26"/>
      <c r="CI99" s="26"/>
      <c r="CJ99" s="26"/>
      <c r="CK99" s="26"/>
      <c r="CL99" s="26"/>
      <c r="CM99" s="26"/>
      <c r="CN99" s="26">
        <v>1068</v>
      </c>
      <c r="CO99" s="26">
        <v>815</v>
      </c>
      <c r="CP99" s="26"/>
      <c r="CQ99" s="26"/>
      <c r="CR99" s="26"/>
      <c r="CS99" s="26" t="s">
        <v>561</v>
      </c>
      <c r="CT99" s="26">
        <v>12</v>
      </c>
      <c r="CU99" s="26"/>
      <c r="CV99" s="26"/>
      <c r="CW99" s="26">
        <v>61689</v>
      </c>
      <c r="CX99" s="26" t="s">
        <v>545</v>
      </c>
      <c r="CY99" s="26"/>
      <c r="CZ99" s="26"/>
      <c r="DA99" s="26"/>
      <c r="DB99" s="26"/>
      <c r="DC99" s="26"/>
      <c r="DD99" s="26" t="s">
        <v>1777</v>
      </c>
      <c r="DE99" s="26" t="s">
        <v>1778</v>
      </c>
      <c r="DF99" s="26" t="s">
        <v>725</v>
      </c>
      <c r="DG99" s="26" t="s">
        <v>1779</v>
      </c>
      <c r="DH99" s="26">
        <v>5153423913</v>
      </c>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row>
    <row r="100" spans="1:155" x14ac:dyDescent="0.2">
      <c r="A100" s="739">
        <v>10394</v>
      </c>
      <c r="B100" s="26" t="s">
        <v>1784</v>
      </c>
      <c r="C100" s="26"/>
      <c r="D100" s="26"/>
      <c r="E100" s="26"/>
      <c r="F100" s="26"/>
      <c r="G100" s="26"/>
      <c r="H100" s="26"/>
      <c r="I100" s="26"/>
      <c r="J100" s="26" t="s">
        <v>1785</v>
      </c>
      <c r="K100" s="26" t="s">
        <v>1786</v>
      </c>
      <c r="L100" s="26" t="s">
        <v>1787</v>
      </c>
      <c r="M100" s="26" t="s">
        <v>900</v>
      </c>
      <c r="N100" s="26" t="s">
        <v>901</v>
      </c>
      <c r="O100" s="26">
        <v>55441</v>
      </c>
      <c r="P100" s="26" t="s">
        <v>545</v>
      </c>
      <c r="Q100" s="26">
        <v>9528522442</v>
      </c>
      <c r="R100" s="26"/>
      <c r="S100" s="26" t="s">
        <v>1788</v>
      </c>
      <c r="T100" s="26" t="s">
        <v>1789</v>
      </c>
      <c r="U100" s="26" t="s">
        <v>553</v>
      </c>
      <c r="V100" s="26" t="s">
        <v>1790</v>
      </c>
      <c r="W100" s="26" t="s">
        <v>1791</v>
      </c>
      <c r="X100" s="26" t="s">
        <v>1792</v>
      </c>
      <c r="Y100" s="26" t="s">
        <v>1793</v>
      </c>
      <c r="Z100" s="26" t="s">
        <v>545</v>
      </c>
      <c r="AA100" s="26" t="s">
        <v>1784</v>
      </c>
      <c r="AB100" s="26"/>
      <c r="AC100" s="26"/>
      <c r="AD100" s="26"/>
      <c r="AE100" s="26" t="s">
        <v>1794</v>
      </c>
      <c r="AF100" s="26" t="s">
        <v>545</v>
      </c>
      <c r="AG100" s="26" t="s">
        <v>545</v>
      </c>
      <c r="AH100" s="26" t="s">
        <v>545</v>
      </c>
      <c r="AI100" s="26" t="s">
        <v>545</v>
      </c>
      <c r="AJ100" s="26" t="s">
        <v>545</v>
      </c>
      <c r="AK100" s="26"/>
      <c r="AL100" s="26" t="s">
        <v>545</v>
      </c>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t="s">
        <v>1795</v>
      </c>
      <c r="CG100" s="26"/>
      <c r="CH100" s="26"/>
      <c r="CI100" s="26"/>
      <c r="CJ100" s="26"/>
      <c r="CK100" s="26"/>
      <c r="CL100" s="26"/>
      <c r="CM100" s="26"/>
      <c r="CN100" s="26">
        <v>3160</v>
      </c>
      <c r="CO100" s="26">
        <v>269</v>
      </c>
      <c r="CP100" s="26"/>
      <c r="CQ100" s="26"/>
      <c r="CR100" s="26"/>
      <c r="CS100" s="26" t="s">
        <v>561</v>
      </c>
      <c r="CT100" s="26">
        <v>12</v>
      </c>
      <c r="CU100" s="26"/>
      <c r="CV100" s="26"/>
      <c r="CW100" s="26">
        <v>27154</v>
      </c>
      <c r="CX100" s="26"/>
      <c r="CY100" s="26"/>
      <c r="CZ100" s="26"/>
      <c r="DA100" s="26"/>
      <c r="DB100" s="26"/>
      <c r="DC100" s="26"/>
      <c r="DD100" s="26" t="s">
        <v>545</v>
      </c>
      <c r="DE100" s="26" t="s">
        <v>545</v>
      </c>
      <c r="DF100" s="26" t="s">
        <v>545</v>
      </c>
      <c r="DG100" s="26" t="s">
        <v>545</v>
      </c>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row>
    <row r="101" spans="1:155" x14ac:dyDescent="0.2">
      <c r="A101" s="739">
        <v>10192</v>
      </c>
      <c r="B101" s="26" t="s">
        <v>1796</v>
      </c>
      <c r="C101" s="26"/>
      <c r="D101" s="26"/>
      <c r="E101" s="26"/>
      <c r="F101" s="26"/>
      <c r="G101" s="26"/>
      <c r="H101" s="26"/>
      <c r="I101" s="26"/>
      <c r="J101" s="26" t="s">
        <v>1797</v>
      </c>
      <c r="K101" s="26"/>
      <c r="L101" s="26" t="s">
        <v>1798</v>
      </c>
      <c r="M101" s="26" t="s">
        <v>1635</v>
      </c>
      <c r="N101" s="26" t="s">
        <v>823</v>
      </c>
      <c r="O101" s="26">
        <v>45201</v>
      </c>
      <c r="P101" s="26" t="s">
        <v>545</v>
      </c>
      <c r="Q101" s="26">
        <v>5137946100</v>
      </c>
      <c r="R101" s="26">
        <v>5137944595</v>
      </c>
      <c r="S101" s="26" t="s">
        <v>1799</v>
      </c>
      <c r="T101" s="26" t="s">
        <v>1800</v>
      </c>
      <c r="U101" s="26" t="s">
        <v>734</v>
      </c>
      <c r="V101" s="26" t="s">
        <v>1801</v>
      </c>
      <c r="W101" s="26" t="s">
        <v>1802</v>
      </c>
      <c r="X101" s="26" t="s">
        <v>717</v>
      </c>
      <c r="Y101" s="26" t="s">
        <v>1803</v>
      </c>
      <c r="Z101" s="26" t="s">
        <v>1804</v>
      </c>
      <c r="AA101" s="26" t="s">
        <v>1796</v>
      </c>
      <c r="AB101" s="26">
        <v>5137946686</v>
      </c>
      <c r="AC101" s="26"/>
      <c r="AD101" s="26">
        <v>5137944595</v>
      </c>
      <c r="AE101" s="26" t="s">
        <v>1805</v>
      </c>
      <c r="AF101" s="26" t="s">
        <v>1806</v>
      </c>
      <c r="AG101" s="26" t="s">
        <v>545</v>
      </c>
      <c r="AH101" s="26" t="s">
        <v>1798</v>
      </c>
      <c r="AI101" s="26" t="s">
        <v>1635</v>
      </c>
      <c r="AJ101" s="26" t="s">
        <v>823</v>
      </c>
      <c r="AK101" s="26">
        <v>45242</v>
      </c>
      <c r="AL101" s="26" t="s">
        <v>545</v>
      </c>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t="s">
        <v>1807</v>
      </c>
      <c r="CG101" s="26"/>
      <c r="CH101" s="26"/>
      <c r="CI101" s="26"/>
      <c r="CJ101" s="26"/>
      <c r="CK101" s="26"/>
      <c r="CL101" s="26"/>
      <c r="CM101" s="26"/>
      <c r="CN101" s="26">
        <v>958</v>
      </c>
      <c r="CO101" s="26">
        <v>751</v>
      </c>
      <c r="CP101" s="26"/>
      <c r="CQ101" s="26"/>
      <c r="CR101" s="26"/>
      <c r="CS101" s="26" t="s">
        <v>561</v>
      </c>
      <c r="CT101" s="26">
        <v>12</v>
      </c>
      <c r="CU101" s="26"/>
      <c r="CV101" s="26"/>
      <c r="CW101" s="26">
        <v>89206</v>
      </c>
      <c r="CX101" s="740">
        <v>704</v>
      </c>
      <c r="CY101" s="26"/>
      <c r="CZ101" s="26"/>
      <c r="DA101" s="26"/>
      <c r="DB101" s="26"/>
      <c r="DC101" s="26"/>
      <c r="DD101" s="26" t="s">
        <v>1808</v>
      </c>
      <c r="DE101" s="26" t="s">
        <v>1809</v>
      </c>
      <c r="DF101" s="26" t="s">
        <v>1810</v>
      </c>
      <c r="DG101" s="26" t="s">
        <v>1811</v>
      </c>
      <c r="DH101" s="26">
        <v>5137946341</v>
      </c>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row>
    <row r="102" spans="1:155" x14ac:dyDescent="0.2">
      <c r="A102" s="739">
        <v>10193</v>
      </c>
      <c r="B102" s="26" t="s">
        <v>1812</v>
      </c>
      <c r="C102" s="26"/>
      <c r="D102" s="26"/>
      <c r="E102" s="26"/>
      <c r="F102" s="26"/>
      <c r="G102" s="26"/>
      <c r="H102" s="26"/>
      <c r="I102" s="26"/>
      <c r="J102" s="26" t="s">
        <v>1797</v>
      </c>
      <c r="K102" s="26"/>
      <c r="L102" s="26" t="s">
        <v>1634</v>
      </c>
      <c r="M102" s="26" t="s">
        <v>1635</v>
      </c>
      <c r="N102" s="26" t="s">
        <v>823</v>
      </c>
      <c r="O102" s="26">
        <v>45201</v>
      </c>
      <c r="P102" s="26" t="s">
        <v>545</v>
      </c>
      <c r="Q102" s="26">
        <v>5137946100</v>
      </c>
      <c r="R102" s="26">
        <v>5137944595</v>
      </c>
      <c r="S102" s="26" t="s">
        <v>1813</v>
      </c>
      <c r="T102" s="26" t="s">
        <v>1814</v>
      </c>
      <c r="U102" s="26" t="s">
        <v>734</v>
      </c>
      <c r="V102" s="26" t="s">
        <v>1815</v>
      </c>
      <c r="W102" s="26" t="s">
        <v>1802</v>
      </c>
      <c r="X102" s="26" t="s">
        <v>717</v>
      </c>
      <c r="Y102" s="26" t="s">
        <v>1803</v>
      </c>
      <c r="Z102" s="26" t="s">
        <v>1816</v>
      </c>
      <c r="AA102" s="26" t="s">
        <v>1812</v>
      </c>
      <c r="AB102" s="26">
        <v>5137946686</v>
      </c>
      <c r="AC102" s="26"/>
      <c r="AD102" s="26">
        <v>5137944595</v>
      </c>
      <c r="AE102" s="26" t="s">
        <v>1817</v>
      </c>
      <c r="AF102" s="26" t="s">
        <v>1806</v>
      </c>
      <c r="AG102" s="26" t="s">
        <v>545</v>
      </c>
      <c r="AH102" s="26" t="s">
        <v>1798</v>
      </c>
      <c r="AI102" s="26" t="s">
        <v>1635</v>
      </c>
      <c r="AJ102" s="26" t="s">
        <v>823</v>
      </c>
      <c r="AK102" s="26">
        <v>45242</v>
      </c>
      <c r="AL102" s="26" t="s">
        <v>545</v>
      </c>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t="s">
        <v>1818</v>
      </c>
      <c r="CG102" s="26"/>
      <c r="CH102" s="26"/>
      <c r="CI102" s="26"/>
      <c r="CJ102" s="26"/>
      <c r="CK102" s="26"/>
      <c r="CL102" s="26"/>
      <c r="CM102" s="26"/>
      <c r="CN102" s="26">
        <v>959</v>
      </c>
      <c r="CO102" s="26">
        <v>587</v>
      </c>
      <c r="CP102" s="26"/>
      <c r="CQ102" s="26"/>
      <c r="CR102" s="26"/>
      <c r="CS102" s="26" t="s">
        <v>561</v>
      </c>
      <c r="CT102" s="26">
        <v>12</v>
      </c>
      <c r="CU102" s="26"/>
      <c r="CV102" s="26"/>
      <c r="CW102" s="26">
        <v>67172</v>
      </c>
      <c r="CX102" s="740">
        <v>704</v>
      </c>
      <c r="CY102" s="26"/>
      <c r="CZ102" s="26"/>
      <c r="DA102" s="26"/>
      <c r="DB102" s="26"/>
      <c r="DC102" s="26"/>
      <c r="DD102" s="26" t="s">
        <v>1808</v>
      </c>
      <c r="DE102" s="26" t="s">
        <v>1809</v>
      </c>
      <c r="DF102" s="26" t="s">
        <v>1810</v>
      </c>
      <c r="DG102" s="26" t="s">
        <v>1811</v>
      </c>
      <c r="DH102" s="26">
        <v>5137946341</v>
      </c>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row>
    <row r="103" spans="1:155" x14ac:dyDescent="0.2">
      <c r="A103" s="739">
        <v>11294</v>
      </c>
      <c r="B103" s="26" t="s">
        <v>1819</v>
      </c>
      <c r="C103" s="26"/>
      <c r="D103" s="26"/>
      <c r="E103" s="26"/>
      <c r="F103" s="26"/>
      <c r="G103" s="26"/>
      <c r="H103" s="26"/>
      <c r="I103" s="26"/>
      <c r="J103" s="26" t="s">
        <v>1820</v>
      </c>
      <c r="K103" s="26"/>
      <c r="L103" s="26" t="s">
        <v>1821</v>
      </c>
      <c r="M103" s="26" t="s">
        <v>1822</v>
      </c>
      <c r="N103" s="26" t="s">
        <v>1561</v>
      </c>
      <c r="O103" s="26">
        <v>63017</v>
      </c>
      <c r="P103" s="26" t="s">
        <v>545</v>
      </c>
      <c r="Q103" s="26">
        <v>6367367201</v>
      </c>
      <c r="R103" s="26">
        <v>6367367601</v>
      </c>
      <c r="S103" s="26" t="s">
        <v>1543</v>
      </c>
      <c r="T103" s="26" t="s">
        <v>1823</v>
      </c>
      <c r="U103" s="26" t="s">
        <v>647</v>
      </c>
      <c r="V103" s="26" t="s">
        <v>1824</v>
      </c>
      <c r="W103" s="26" t="s">
        <v>1825</v>
      </c>
      <c r="X103" s="26" t="s">
        <v>1826</v>
      </c>
      <c r="Y103" s="26" t="s">
        <v>1827</v>
      </c>
      <c r="Z103" s="26" t="s">
        <v>1828</v>
      </c>
      <c r="AA103" s="26" t="s">
        <v>1819</v>
      </c>
      <c r="AB103" s="26">
        <v>6367368088</v>
      </c>
      <c r="AC103" s="26"/>
      <c r="AD103" s="26">
        <v>6367368488</v>
      </c>
      <c r="AE103" s="26" t="s">
        <v>1829</v>
      </c>
      <c r="AF103" s="26" t="s">
        <v>1820</v>
      </c>
      <c r="AG103" s="26" t="s">
        <v>545</v>
      </c>
      <c r="AH103" s="26" t="s">
        <v>1821</v>
      </c>
      <c r="AI103" s="26" t="s">
        <v>1822</v>
      </c>
      <c r="AJ103" s="26" t="s">
        <v>1561</v>
      </c>
      <c r="AK103" s="26">
        <v>63017</v>
      </c>
      <c r="AL103" s="26" t="s">
        <v>545</v>
      </c>
      <c r="AM103" s="26" t="s">
        <v>1830</v>
      </c>
      <c r="AN103" s="26" t="s">
        <v>1831</v>
      </c>
      <c r="AO103" s="26" t="s">
        <v>1832</v>
      </c>
      <c r="AP103" s="26" t="s">
        <v>1819</v>
      </c>
      <c r="AQ103" s="26">
        <v>6367368155</v>
      </c>
      <c r="AR103" s="26"/>
      <c r="AS103" s="26">
        <v>6367368555</v>
      </c>
      <c r="AT103" s="26" t="s">
        <v>1833</v>
      </c>
      <c r="AU103" s="26" t="s">
        <v>1820</v>
      </c>
      <c r="AV103" s="26" t="s">
        <v>545</v>
      </c>
      <c r="AW103" s="26" t="s">
        <v>1821</v>
      </c>
      <c r="AX103" s="26" t="s">
        <v>1822</v>
      </c>
      <c r="AY103" s="26" t="s">
        <v>1561</v>
      </c>
      <c r="AZ103" s="26" t="s">
        <v>1834</v>
      </c>
      <c r="BA103" s="26" t="s">
        <v>545</v>
      </c>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t="s">
        <v>1835</v>
      </c>
      <c r="CG103" s="26"/>
      <c r="CH103" s="26"/>
      <c r="CI103" s="26"/>
      <c r="CJ103" s="26"/>
      <c r="CK103" s="26"/>
      <c r="CL103" s="26"/>
      <c r="CM103" s="26"/>
      <c r="CN103" s="26">
        <v>1146</v>
      </c>
      <c r="CO103" s="26">
        <v>2206</v>
      </c>
      <c r="CP103" s="26">
        <v>2364</v>
      </c>
      <c r="CQ103" s="26"/>
      <c r="CR103" s="26"/>
      <c r="CS103" s="26" t="s">
        <v>561</v>
      </c>
      <c r="CT103" s="26">
        <v>12</v>
      </c>
      <c r="CU103" s="26"/>
      <c r="CV103" s="26"/>
      <c r="CW103" s="26">
        <v>61182</v>
      </c>
      <c r="CX103" s="740">
        <v>4639</v>
      </c>
      <c r="CY103" s="26"/>
      <c r="CZ103" s="26"/>
      <c r="DA103" s="26"/>
      <c r="DB103" s="26"/>
      <c r="DC103" s="26"/>
      <c r="DD103" s="26" t="s">
        <v>1543</v>
      </c>
      <c r="DE103" s="26" t="s">
        <v>1823</v>
      </c>
      <c r="DF103" s="26" t="s">
        <v>647</v>
      </c>
      <c r="DG103" s="26" t="s">
        <v>1824</v>
      </c>
      <c r="DH103" s="26">
        <v>6367367201</v>
      </c>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row>
    <row r="104" spans="1:155" x14ac:dyDescent="0.2">
      <c r="A104" s="739">
        <v>11295</v>
      </c>
      <c r="B104" s="26" t="s">
        <v>1836</v>
      </c>
      <c r="C104" s="26"/>
      <c r="D104" s="26"/>
      <c r="E104" s="26"/>
      <c r="F104" s="26"/>
      <c r="G104" s="26"/>
      <c r="H104" s="26"/>
      <c r="I104" s="26"/>
      <c r="J104" s="26" t="s">
        <v>1837</v>
      </c>
      <c r="K104" s="26"/>
      <c r="L104" s="26" t="s">
        <v>1838</v>
      </c>
      <c r="M104" s="26"/>
      <c r="N104" s="26" t="s">
        <v>584</v>
      </c>
      <c r="O104" s="26">
        <v>48126</v>
      </c>
      <c r="P104" s="26" t="s">
        <v>545</v>
      </c>
      <c r="Q104" s="26">
        <v>3133369002</v>
      </c>
      <c r="R104" s="26"/>
      <c r="S104" s="26" t="s">
        <v>1839</v>
      </c>
      <c r="T104" s="26" t="s">
        <v>1840</v>
      </c>
      <c r="U104" s="26" t="s">
        <v>1841</v>
      </c>
      <c r="V104" s="26" t="s">
        <v>1842</v>
      </c>
      <c r="W104" s="26" t="s">
        <v>1843</v>
      </c>
      <c r="X104" s="26" t="s">
        <v>858</v>
      </c>
      <c r="Y104" s="26" t="s">
        <v>1844</v>
      </c>
      <c r="Z104" s="26" t="s">
        <v>1845</v>
      </c>
      <c r="AA104" s="26" t="s">
        <v>1836</v>
      </c>
      <c r="AB104" s="26">
        <v>2483788302</v>
      </c>
      <c r="AC104" s="26"/>
      <c r="AD104" s="26"/>
      <c r="AE104" s="26" t="s">
        <v>1846</v>
      </c>
      <c r="AF104" s="26" t="s">
        <v>1837</v>
      </c>
      <c r="AG104" s="26" t="s">
        <v>545</v>
      </c>
      <c r="AH104" s="26" t="s">
        <v>1838</v>
      </c>
      <c r="AI104" s="26"/>
      <c r="AJ104" s="26" t="s">
        <v>584</v>
      </c>
      <c r="AK104" s="26">
        <v>48126</v>
      </c>
      <c r="AL104" s="26" t="s">
        <v>545</v>
      </c>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v>1147</v>
      </c>
      <c r="CO104" s="26">
        <v>548</v>
      </c>
      <c r="CP104" s="26"/>
      <c r="CQ104" s="26"/>
      <c r="CR104" s="26"/>
      <c r="CS104" s="26" t="s">
        <v>561</v>
      </c>
      <c r="CT104" s="26">
        <v>12</v>
      </c>
      <c r="CU104" s="26"/>
      <c r="CV104" s="26"/>
      <c r="CW104" s="26">
        <v>21202</v>
      </c>
      <c r="CX104" s="26"/>
      <c r="CY104" s="26"/>
      <c r="CZ104" s="26"/>
      <c r="DA104" s="26"/>
      <c r="DB104" s="26"/>
      <c r="DC104" s="26"/>
      <c r="DD104" s="26" t="s">
        <v>858</v>
      </c>
      <c r="DE104" s="26" t="s">
        <v>1847</v>
      </c>
      <c r="DF104" s="26" t="s">
        <v>1365</v>
      </c>
      <c r="DG104" s="26" t="s">
        <v>1848</v>
      </c>
      <c r="DH104" s="26">
        <v>2485153286</v>
      </c>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row>
    <row r="105" spans="1:155" x14ac:dyDescent="0.2">
      <c r="A105" s="739">
        <v>11296</v>
      </c>
      <c r="B105" s="26" t="s">
        <v>1849</v>
      </c>
      <c r="C105" s="26"/>
      <c r="D105" s="26"/>
      <c r="E105" s="26"/>
      <c r="F105" s="26"/>
      <c r="G105" s="26"/>
      <c r="H105" s="26"/>
      <c r="I105" s="26"/>
      <c r="J105" s="26" t="s">
        <v>625</v>
      </c>
      <c r="K105" s="26"/>
      <c r="L105" s="26" t="s">
        <v>626</v>
      </c>
      <c r="M105" s="26"/>
      <c r="N105" s="26" t="s">
        <v>584</v>
      </c>
      <c r="O105" s="26">
        <v>48152</v>
      </c>
      <c r="P105" s="26"/>
      <c r="Q105" s="26">
        <v>7348056291</v>
      </c>
      <c r="R105" s="26">
        <v>7348056284</v>
      </c>
      <c r="S105" s="26" t="s">
        <v>1850</v>
      </c>
      <c r="T105" s="26" t="s">
        <v>1851</v>
      </c>
      <c r="U105" s="26" t="s">
        <v>629</v>
      </c>
      <c r="V105" s="26" t="s">
        <v>630</v>
      </c>
      <c r="W105" s="26" t="s">
        <v>1843</v>
      </c>
      <c r="X105" s="26" t="s">
        <v>632</v>
      </c>
      <c r="Y105" s="26" t="s">
        <v>633</v>
      </c>
      <c r="Z105" s="26" t="s">
        <v>634</v>
      </c>
      <c r="AA105" s="26" t="s">
        <v>1849</v>
      </c>
      <c r="AB105" s="26">
        <v>7348056291</v>
      </c>
      <c r="AC105" s="26"/>
      <c r="AD105" s="26">
        <v>7348056284</v>
      </c>
      <c r="AE105" s="26" t="s">
        <v>630</v>
      </c>
      <c r="AF105" s="26" t="s">
        <v>625</v>
      </c>
      <c r="AG105" s="26"/>
      <c r="AH105" s="26" t="s">
        <v>626</v>
      </c>
      <c r="AI105" s="26"/>
      <c r="AJ105" s="26" t="s">
        <v>584</v>
      </c>
      <c r="AK105" s="26">
        <v>48152</v>
      </c>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t="s">
        <v>636</v>
      </c>
      <c r="CG105" s="26"/>
      <c r="CH105" s="26"/>
      <c r="CI105" s="26"/>
      <c r="CJ105" s="26"/>
      <c r="CK105" s="26"/>
      <c r="CL105" s="26"/>
      <c r="CM105" s="26"/>
      <c r="CN105" s="26">
        <v>1148</v>
      </c>
      <c r="CO105" s="26">
        <v>2207</v>
      </c>
      <c r="CP105" s="26"/>
      <c r="CQ105" s="26"/>
      <c r="CR105" s="26"/>
      <c r="CS105" s="26" t="s">
        <v>561</v>
      </c>
      <c r="CT105" s="26">
        <v>12</v>
      </c>
      <c r="CU105" s="26"/>
      <c r="CV105" s="26"/>
      <c r="CW105" s="26">
        <v>84522</v>
      </c>
      <c r="CX105" s="740">
        <v>55</v>
      </c>
      <c r="CY105" s="26"/>
      <c r="CZ105" s="26"/>
      <c r="DA105" s="26"/>
      <c r="DB105" s="26"/>
      <c r="DC105" s="26"/>
      <c r="DD105" s="26" t="s">
        <v>637</v>
      </c>
      <c r="DE105" s="26" t="s">
        <v>638</v>
      </c>
      <c r="DF105" s="26" t="s">
        <v>1852</v>
      </c>
      <c r="DG105" s="26" t="s">
        <v>640</v>
      </c>
      <c r="DH105" s="26">
        <v>7345912352</v>
      </c>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row>
    <row r="106" spans="1:155" x14ac:dyDescent="0.2">
      <c r="A106" s="739">
        <v>11297</v>
      </c>
      <c r="B106" s="26" t="s">
        <v>1853</v>
      </c>
      <c r="C106" s="26"/>
      <c r="D106" s="26"/>
      <c r="E106" s="26"/>
      <c r="F106" s="26"/>
      <c r="G106" s="26"/>
      <c r="H106" s="26"/>
      <c r="I106" s="26"/>
      <c r="J106" s="26" t="s">
        <v>1837</v>
      </c>
      <c r="K106" s="26"/>
      <c r="L106" s="26" t="s">
        <v>1838</v>
      </c>
      <c r="M106" s="26"/>
      <c r="N106" s="26" t="s">
        <v>584</v>
      </c>
      <c r="O106" s="26">
        <v>48126</v>
      </c>
      <c r="P106" s="26" t="s">
        <v>545</v>
      </c>
      <c r="Q106" s="26">
        <v>3133369002</v>
      </c>
      <c r="R106" s="26"/>
      <c r="S106" s="26" t="s">
        <v>1839</v>
      </c>
      <c r="T106" s="26" t="s">
        <v>1840</v>
      </c>
      <c r="U106" s="26" t="s">
        <v>704</v>
      </c>
      <c r="V106" s="26" t="s">
        <v>1854</v>
      </c>
      <c r="W106" s="26" t="s">
        <v>1843</v>
      </c>
      <c r="X106" s="26" t="s">
        <v>858</v>
      </c>
      <c r="Y106" s="26" t="s">
        <v>1844</v>
      </c>
      <c r="Z106" s="26" t="s">
        <v>1845</v>
      </c>
      <c r="AA106" s="26" t="s">
        <v>1836</v>
      </c>
      <c r="AB106" s="26">
        <v>2483788302</v>
      </c>
      <c r="AC106" s="26"/>
      <c r="AD106" s="26"/>
      <c r="AE106" s="26" t="s">
        <v>1846</v>
      </c>
      <c r="AF106" s="26" t="s">
        <v>1837</v>
      </c>
      <c r="AG106" s="26" t="s">
        <v>545</v>
      </c>
      <c r="AH106" s="26" t="s">
        <v>1838</v>
      </c>
      <c r="AI106" s="26"/>
      <c r="AJ106" s="26" t="s">
        <v>584</v>
      </c>
      <c r="AK106" s="26">
        <v>48126</v>
      </c>
      <c r="AL106" s="26" t="s">
        <v>545</v>
      </c>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v>1149</v>
      </c>
      <c r="CO106" s="26">
        <v>548</v>
      </c>
      <c r="CP106" s="26"/>
      <c r="CQ106" s="26"/>
      <c r="CR106" s="26"/>
      <c r="CS106" s="26" t="s">
        <v>561</v>
      </c>
      <c r="CT106" s="26">
        <v>12</v>
      </c>
      <c r="CU106" s="26"/>
      <c r="CV106" s="26"/>
      <c r="CW106" s="26">
        <v>11983</v>
      </c>
      <c r="CX106" s="26"/>
      <c r="CY106" s="26"/>
      <c r="CZ106" s="26"/>
      <c r="DA106" s="26"/>
      <c r="DB106" s="26"/>
      <c r="DC106" s="26"/>
      <c r="DD106" s="26" t="s">
        <v>858</v>
      </c>
      <c r="DE106" s="26" t="s">
        <v>1847</v>
      </c>
      <c r="DF106" s="26" t="s">
        <v>1365</v>
      </c>
      <c r="DG106" s="26" t="s">
        <v>1848</v>
      </c>
      <c r="DH106" s="26">
        <v>2485153286</v>
      </c>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row>
    <row r="107" spans="1:155" x14ac:dyDescent="0.2">
      <c r="A107" s="739">
        <v>11298</v>
      </c>
      <c r="B107" s="26" t="s">
        <v>1855</v>
      </c>
      <c r="C107" s="26"/>
      <c r="D107" s="26"/>
      <c r="E107" s="26"/>
      <c r="F107" s="26"/>
      <c r="G107" s="26"/>
      <c r="H107" s="26"/>
      <c r="I107" s="26"/>
      <c r="J107" s="26" t="s">
        <v>1856</v>
      </c>
      <c r="K107" s="26"/>
      <c r="L107" s="26" t="s">
        <v>688</v>
      </c>
      <c r="M107" s="26"/>
      <c r="N107" s="26" t="s">
        <v>689</v>
      </c>
      <c r="O107" s="26">
        <v>6183</v>
      </c>
      <c r="P107" s="26">
        <v>6014</v>
      </c>
      <c r="Q107" s="26">
        <v>8602773966</v>
      </c>
      <c r="R107" s="26"/>
      <c r="S107" s="26"/>
      <c r="T107" s="26"/>
      <c r="U107" s="26"/>
      <c r="V107" s="26"/>
      <c r="W107" s="26"/>
      <c r="X107" s="26" t="s">
        <v>1857</v>
      </c>
      <c r="Y107" s="26" t="s">
        <v>1858</v>
      </c>
      <c r="Z107" s="26" t="s">
        <v>1192</v>
      </c>
      <c r="AA107" s="26" t="s">
        <v>1859</v>
      </c>
      <c r="AB107" s="26">
        <v>8602777881</v>
      </c>
      <c r="AC107" s="26"/>
      <c r="AD107" s="26">
        <v>8662951307</v>
      </c>
      <c r="AE107" s="26" t="s">
        <v>1860</v>
      </c>
      <c r="AF107" s="26" t="s">
        <v>1861</v>
      </c>
      <c r="AG107" s="26" t="s">
        <v>545</v>
      </c>
      <c r="AH107" s="26" t="s">
        <v>688</v>
      </c>
      <c r="AI107" s="26"/>
      <c r="AJ107" s="26" t="s">
        <v>689</v>
      </c>
      <c r="AK107" s="26">
        <v>6183</v>
      </c>
      <c r="AL107" s="26" t="s">
        <v>545</v>
      </c>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v>1150</v>
      </c>
      <c r="CO107" s="26">
        <v>1591</v>
      </c>
      <c r="CP107" s="26"/>
      <c r="CQ107" s="26"/>
      <c r="CR107" s="26"/>
      <c r="CS107" s="26" t="s">
        <v>561</v>
      </c>
      <c r="CT107" s="26">
        <v>12</v>
      </c>
      <c r="CU107" s="26"/>
      <c r="CV107" s="26"/>
      <c r="CW107" s="26">
        <v>19062</v>
      </c>
      <c r="CX107" s="26"/>
      <c r="CY107" s="26"/>
      <c r="CZ107" s="26"/>
      <c r="DA107" s="26"/>
      <c r="DB107" s="26"/>
      <c r="DC107" s="26"/>
      <c r="DD107" s="26" t="s">
        <v>1862</v>
      </c>
      <c r="DE107" s="26" t="s">
        <v>1863</v>
      </c>
      <c r="DF107" s="26" t="s">
        <v>1864</v>
      </c>
      <c r="DG107" s="26" t="s">
        <v>1865</v>
      </c>
      <c r="DH107" s="26">
        <v>8609541331</v>
      </c>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row>
    <row r="108" spans="1:155" x14ac:dyDescent="0.2">
      <c r="A108" s="739">
        <v>11299</v>
      </c>
      <c r="B108" s="26" t="s">
        <v>1866</v>
      </c>
      <c r="C108" s="26" t="s">
        <v>545</v>
      </c>
      <c r="D108" s="26"/>
      <c r="E108" s="26"/>
      <c r="F108" s="26"/>
      <c r="G108" s="26" t="s">
        <v>545</v>
      </c>
      <c r="H108" s="26" t="s">
        <v>545</v>
      </c>
      <c r="I108" s="26" t="s">
        <v>545</v>
      </c>
      <c r="J108" s="26" t="s">
        <v>1867</v>
      </c>
      <c r="K108" s="26"/>
      <c r="L108" s="26" t="s">
        <v>1868</v>
      </c>
      <c r="M108" s="26" t="s">
        <v>1869</v>
      </c>
      <c r="N108" s="26" t="s">
        <v>584</v>
      </c>
      <c r="O108" s="26">
        <v>48909</v>
      </c>
      <c r="P108" s="26">
        <v>8160</v>
      </c>
      <c r="Q108" s="26">
        <v>5173231200</v>
      </c>
      <c r="R108" s="26">
        <v>5173238796</v>
      </c>
      <c r="S108" s="26" t="s">
        <v>1120</v>
      </c>
      <c r="T108" s="26" t="s">
        <v>1870</v>
      </c>
      <c r="U108" s="26" t="s">
        <v>553</v>
      </c>
      <c r="V108" s="26" t="s">
        <v>1871</v>
      </c>
      <c r="W108" s="26" t="s">
        <v>545</v>
      </c>
      <c r="X108" s="26" t="s">
        <v>1872</v>
      </c>
      <c r="Y108" s="26" t="s">
        <v>1873</v>
      </c>
      <c r="Z108" s="26" t="s">
        <v>1864</v>
      </c>
      <c r="AA108" s="26" t="s">
        <v>1874</v>
      </c>
      <c r="AB108" s="26">
        <v>5173911144</v>
      </c>
      <c r="AC108" s="26"/>
      <c r="AD108" s="26">
        <v>5173238796</v>
      </c>
      <c r="AE108" s="26" t="s">
        <v>1871</v>
      </c>
      <c r="AF108" s="26" t="s">
        <v>1867</v>
      </c>
      <c r="AG108" s="26" t="s">
        <v>545</v>
      </c>
      <c r="AH108" s="26" t="s">
        <v>1868</v>
      </c>
      <c r="AI108" s="26" t="s">
        <v>1869</v>
      </c>
      <c r="AJ108" s="26" t="s">
        <v>584</v>
      </c>
      <c r="AK108" s="26">
        <v>48909</v>
      </c>
      <c r="AL108" s="26">
        <v>8160</v>
      </c>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t="s">
        <v>1875</v>
      </c>
      <c r="CG108" s="26"/>
      <c r="CH108" s="26"/>
      <c r="CI108" s="26"/>
      <c r="CJ108" s="26"/>
      <c r="CK108" s="26"/>
      <c r="CL108" s="26"/>
      <c r="CM108" s="26"/>
      <c r="CN108" s="26">
        <v>1151</v>
      </c>
      <c r="CO108" s="26">
        <v>1853</v>
      </c>
      <c r="CP108" s="26"/>
      <c r="CQ108" s="26"/>
      <c r="CR108" s="26"/>
      <c r="CS108" s="26" t="s">
        <v>561</v>
      </c>
      <c r="CT108" s="26">
        <v>12</v>
      </c>
      <c r="CU108" s="26"/>
      <c r="CV108" s="26"/>
      <c r="CW108" s="26">
        <v>61190</v>
      </c>
      <c r="CX108" s="26" t="s">
        <v>545</v>
      </c>
      <c r="CY108" s="26"/>
      <c r="CZ108" s="26"/>
      <c r="DA108" s="26"/>
      <c r="DB108" s="26"/>
      <c r="DC108" s="26" t="s">
        <v>545</v>
      </c>
      <c r="DD108" s="26" t="s">
        <v>1876</v>
      </c>
      <c r="DE108" s="26" t="s">
        <v>1877</v>
      </c>
      <c r="DF108" s="26" t="s">
        <v>1878</v>
      </c>
      <c r="DG108" s="26" t="s">
        <v>1871</v>
      </c>
      <c r="DH108" s="26">
        <v>5173231200</v>
      </c>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row>
    <row r="109" spans="1:155" x14ac:dyDescent="0.2">
      <c r="A109" s="739">
        <v>11300</v>
      </c>
      <c r="B109" s="26" t="s">
        <v>1879</v>
      </c>
      <c r="C109" s="26" t="s">
        <v>545</v>
      </c>
      <c r="D109" s="26"/>
      <c r="E109" s="26" t="s">
        <v>545</v>
      </c>
      <c r="F109" s="26"/>
      <c r="G109" s="26" t="s">
        <v>545</v>
      </c>
      <c r="H109" s="26" t="s">
        <v>545</v>
      </c>
      <c r="I109" s="26" t="s">
        <v>545</v>
      </c>
      <c r="J109" s="26" t="s">
        <v>1880</v>
      </c>
      <c r="K109" s="26" t="s">
        <v>588</v>
      </c>
      <c r="L109" s="26" t="s">
        <v>1881</v>
      </c>
      <c r="M109" s="26" t="s">
        <v>1881</v>
      </c>
      <c r="N109" s="26" t="s">
        <v>1882</v>
      </c>
      <c r="O109" s="738">
        <v>21701</v>
      </c>
      <c r="P109" s="26" t="s">
        <v>545</v>
      </c>
      <c r="Q109" s="26"/>
      <c r="R109" s="26"/>
      <c r="S109" s="26" t="s">
        <v>755</v>
      </c>
      <c r="T109" s="26" t="s">
        <v>1883</v>
      </c>
      <c r="U109" s="26" t="s">
        <v>553</v>
      </c>
      <c r="V109" s="26" t="s">
        <v>545</v>
      </c>
      <c r="W109" s="26" t="s">
        <v>545</v>
      </c>
      <c r="X109" s="26" t="s">
        <v>1111</v>
      </c>
      <c r="Y109" s="26" t="s">
        <v>1884</v>
      </c>
      <c r="Z109" s="26" t="s">
        <v>1885</v>
      </c>
      <c r="AA109" s="26" t="s">
        <v>1879</v>
      </c>
      <c r="AB109" s="26">
        <v>3016944394</v>
      </c>
      <c r="AC109" s="26"/>
      <c r="AD109" s="26">
        <v>8008633338</v>
      </c>
      <c r="AE109" s="26" t="s">
        <v>1886</v>
      </c>
      <c r="AF109" s="26" t="s">
        <v>1880</v>
      </c>
      <c r="AG109" s="26" t="s">
        <v>588</v>
      </c>
      <c r="AH109" s="26" t="s">
        <v>1881</v>
      </c>
      <c r="AI109" s="26" t="s">
        <v>1881</v>
      </c>
      <c r="AJ109" s="26" t="s">
        <v>1882</v>
      </c>
      <c r="AK109" s="548">
        <v>21701</v>
      </c>
      <c r="AL109" s="26" t="s">
        <v>545</v>
      </c>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t="s">
        <v>545</v>
      </c>
      <c r="CG109" s="26"/>
      <c r="CH109" s="26"/>
      <c r="CI109" s="26"/>
      <c r="CJ109" s="26"/>
      <c r="CK109" s="26"/>
      <c r="CL109" s="26"/>
      <c r="CM109" s="26"/>
      <c r="CN109" s="26">
        <v>1152</v>
      </c>
      <c r="CO109" s="26">
        <v>1701</v>
      </c>
      <c r="CP109" s="26"/>
      <c r="CQ109" s="26"/>
      <c r="CR109" s="26"/>
      <c r="CS109" s="26" t="s">
        <v>561</v>
      </c>
      <c r="CT109" s="26">
        <v>12</v>
      </c>
      <c r="CU109" s="26"/>
      <c r="CV109" s="26"/>
      <c r="CW109" s="26">
        <v>10367</v>
      </c>
      <c r="CX109" s="740">
        <v>3098</v>
      </c>
      <c r="CY109" s="26"/>
      <c r="CZ109" s="26"/>
      <c r="DA109" s="26"/>
      <c r="DB109" s="26"/>
      <c r="DC109" s="26" t="s">
        <v>545</v>
      </c>
      <c r="DD109" s="26" t="s">
        <v>1002</v>
      </c>
      <c r="DE109" s="26" t="s">
        <v>1887</v>
      </c>
      <c r="DF109" s="26" t="s">
        <v>1888</v>
      </c>
      <c r="DG109" s="26" t="s">
        <v>1889</v>
      </c>
      <c r="DH109" s="26">
        <v>3016944371</v>
      </c>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row>
    <row r="110" spans="1:155" x14ac:dyDescent="0.2">
      <c r="A110" s="739">
        <v>11303</v>
      </c>
      <c r="B110" s="26" t="s">
        <v>1890</v>
      </c>
      <c r="C110" s="26"/>
      <c r="D110" s="26"/>
      <c r="E110" s="26"/>
      <c r="F110" s="26"/>
      <c r="G110" s="26"/>
      <c r="H110" s="26"/>
      <c r="I110" s="26"/>
      <c r="J110" s="26" t="s">
        <v>1891</v>
      </c>
      <c r="K110" s="26" t="s">
        <v>588</v>
      </c>
      <c r="L110" s="26" t="s">
        <v>1892</v>
      </c>
      <c r="M110" s="26" t="s">
        <v>1893</v>
      </c>
      <c r="N110" s="26" t="s">
        <v>1186</v>
      </c>
      <c r="O110" s="26">
        <v>30009</v>
      </c>
      <c r="P110" s="26" t="s">
        <v>545</v>
      </c>
      <c r="Q110" s="26">
        <v>6787469430</v>
      </c>
      <c r="R110" s="26">
        <v>6787469444</v>
      </c>
      <c r="S110" s="26" t="s">
        <v>1894</v>
      </c>
      <c r="T110" s="26" t="s">
        <v>1895</v>
      </c>
      <c r="U110" s="26" t="s">
        <v>1896</v>
      </c>
      <c r="V110" s="26" t="s">
        <v>1897</v>
      </c>
      <c r="W110" s="26" t="s">
        <v>1898</v>
      </c>
      <c r="X110" s="26" t="s">
        <v>1026</v>
      </c>
      <c r="Y110" s="26" t="s">
        <v>1899</v>
      </c>
      <c r="Z110" s="26" t="s">
        <v>545</v>
      </c>
      <c r="AA110" s="26" t="s">
        <v>1900</v>
      </c>
      <c r="AB110" s="26">
        <v>6787469476</v>
      </c>
      <c r="AC110" s="26"/>
      <c r="AD110" s="26">
        <v>6788270857</v>
      </c>
      <c r="AE110" s="26" t="s">
        <v>1901</v>
      </c>
      <c r="AF110" s="26" t="s">
        <v>1891</v>
      </c>
      <c r="AG110" s="26" t="s">
        <v>588</v>
      </c>
      <c r="AH110" s="26" t="s">
        <v>1892</v>
      </c>
      <c r="AI110" s="26" t="s">
        <v>1893</v>
      </c>
      <c r="AJ110" s="26" t="s">
        <v>1186</v>
      </c>
      <c r="AK110" s="26">
        <v>30009</v>
      </c>
      <c r="AL110" s="26" t="s">
        <v>545</v>
      </c>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t="s">
        <v>1902</v>
      </c>
      <c r="CG110" s="26"/>
      <c r="CH110" s="26"/>
      <c r="CI110" s="26"/>
      <c r="CJ110" s="26"/>
      <c r="CK110" s="26"/>
      <c r="CL110" s="26"/>
      <c r="CM110" s="26"/>
      <c r="CN110" s="26">
        <v>1155</v>
      </c>
      <c r="CO110" s="26">
        <v>426</v>
      </c>
      <c r="CP110" s="26"/>
      <c r="CQ110" s="26"/>
      <c r="CR110" s="26"/>
      <c r="CS110" s="26" t="s">
        <v>561</v>
      </c>
      <c r="CT110" s="26">
        <v>12</v>
      </c>
      <c r="CU110" s="26"/>
      <c r="CV110" s="26"/>
      <c r="CW110" s="26">
        <v>37273</v>
      </c>
      <c r="CX110" s="26"/>
      <c r="CY110" s="26"/>
      <c r="CZ110" s="26"/>
      <c r="DA110" s="26"/>
      <c r="DB110" s="26"/>
      <c r="DC110" s="26"/>
      <c r="DD110" s="26" t="s">
        <v>545</v>
      </c>
      <c r="DE110" s="26" t="s">
        <v>545</v>
      </c>
      <c r="DF110" s="26" t="s">
        <v>545</v>
      </c>
      <c r="DG110" s="26" t="s">
        <v>545</v>
      </c>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row>
    <row r="111" spans="1:155" x14ac:dyDescent="0.2">
      <c r="A111" s="739">
        <v>11304</v>
      </c>
      <c r="B111" s="26" t="s">
        <v>1903</v>
      </c>
      <c r="C111" s="26"/>
      <c r="D111" s="26"/>
      <c r="E111" s="26"/>
      <c r="F111" s="26"/>
      <c r="G111" s="26"/>
      <c r="H111" s="26"/>
      <c r="I111" s="26"/>
      <c r="J111" s="26" t="s">
        <v>1891</v>
      </c>
      <c r="K111" s="26" t="s">
        <v>588</v>
      </c>
      <c r="L111" s="26" t="s">
        <v>1892</v>
      </c>
      <c r="M111" s="26" t="s">
        <v>1893</v>
      </c>
      <c r="N111" s="26" t="s">
        <v>1186</v>
      </c>
      <c r="O111" s="26">
        <v>30009</v>
      </c>
      <c r="P111" s="26" t="s">
        <v>545</v>
      </c>
      <c r="Q111" s="26">
        <v>2125007854</v>
      </c>
      <c r="R111" s="26">
        <v>2129403340</v>
      </c>
      <c r="S111" s="26" t="s">
        <v>1026</v>
      </c>
      <c r="T111" s="26" t="s">
        <v>1904</v>
      </c>
      <c r="U111" s="26" t="s">
        <v>1896</v>
      </c>
      <c r="V111" s="26" t="s">
        <v>1905</v>
      </c>
      <c r="W111" s="26" t="s">
        <v>1898</v>
      </c>
      <c r="X111" s="26" t="s">
        <v>1026</v>
      </c>
      <c r="Y111" s="26" t="s">
        <v>1899</v>
      </c>
      <c r="Z111" s="26" t="s">
        <v>545</v>
      </c>
      <c r="AA111" s="26" t="s">
        <v>1900</v>
      </c>
      <c r="AB111" s="26">
        <v>6787469476</v>
      </c>
      <c r="AC111" s="26"/>
      <c r="AD111" s="26">
        <v>6788270857</v>
      </c>
      <c r="AE111" s="26" t="s">
        <v>1901</v>
      </c>
      <c r="AF111" s="26" t="s">
        <v>1891</v>
      </c>
      <c r="AG111" s="26" t="s">
        <v>588</v>
      </c>
      <c r="AH111" s="26" t="s">
        <v>1892</v>
      </c>
      <c r="AI111" s="26" t="s">
        <v>1893</v>
      </c>
      <c r="AJ111" s="26" t="s">
        <v>1186</v>
      </c>
      <c r="AK111" s="26">
        <v>30009</v>
      </c>
      <c r="AL111" s="26" t="s">
        <v>545</v>
      </c>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t="s">
        <v>1902</v>
      </c>
      <c r="CG111" s="26"/>
      <c r="CH111" s="26"/>
      <c r="CI111" s="26"/>
      <c r="CJ111" s="26"/>
      <c r="CK111" s="26"/>
      <c r="CL111" s="26"/>
      <c r="CM111" s="26"/>
      <c r="CN111" s="26">
        <v>1156</v>
      </c>
      <c r="CO111" s="26">
        <v>426</v>
      </c>
      <c r="CP111" s="26"/>
      <c r="CQ111" s="26"/>
      <c r="CR111" s="26"/>
      <c r="CS111" s="26" t="s">
        <v>561</v>
      </c>
      <c r="CT111" s="26">
        <v>12</v>
      </c>
      <c r="CU111" s="26"/>
      <c r="CV111" s="26"/>
      <c r="CW111" s="26">
        <v>20370</v>
      </c>
      <c r="CX111" s="26"/>
      <c r="CY111" s="26"/>
      <c r="CZ111" s="26"/>
      <c r="DA111" s="26"/>
      <c r="DB111" s="26"/>
      <c r="DC111" s="26"/>
      <c r="DD111" s="26" t="s">
        <v>545</v>
      </c>
      <c r="DE111" s="26" t="s">
        <v>545</v>
      </c>
      <c r="DF111" s="26" t="s">
        <v>545</v>
      </c>
      <c r="DG111" s="26" t="s">
        <v>545</v>
      </c>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row>
    <row r="112" spans="1:155" x14ac:dyDescent="0.2">
      <c r="A112" s="739">
        <v>11746</v>
      </c>
      <c r="B112" s="26" t="s">
        <v>1906</v>
      </c>
      <c r="C112" s="26"/>
      <c r="D112" s="26"/>
      <c r="E112" s="26"/>
      <c r="F112" s="26"/>
      <c r="G112" s="26"/>
      <c r="H112" s="26"/>
      <c r="I112" s="26"/>
      <c r="J112" s="26" t="s">
        <v>1891</v>
      </c>
      <c r="K112" s="26" t="s">
        <v>588</v>
      </c>
      <c r="L112" s="26" t="s">
        <v>1892</v>
      </c>
      <c r="M112" s="26" t="s">
        <v>1893</v>
      </c>
      <c r="N112" s="26" t="s">
        <v>1186</v>
      </c>
      <c r="O112" s="26">
        <v>30009</v>
      </c>
      <c r="P112" s="26" t="s">
        <v>545</v>
      </c>
      <c r="Q112" s="26">
        <v>6787469430</v>
      </c>
      <c r="R112" s="26">
        <v>6787469444</v>
      </c>
      <c r="S112" s="26" t="s">
        <v>1894</v>
      </c>
      <c r="T112" s="26" t="s">
        <v>1895</v>
      </c>
      <c r="U112" s="26" t="s">
        <v>1896</v>
      </c>
      <c r="V112" s="26" t="s">
        <v>1897</v>
      </c>
      <c r="W112" s="26" t="s">
        <v>1898</v>
      </c>
      <c r="X112" s="26" t="s">
        <v>1026</v>
      </c>
      <c r="Y112" s="26" t="s">
        <v>1899</v>
      </c>
      <c r="Z112" s="26" t="s">
        <v>545</v>
      </c>
      <c r="AA112" s="26" t="s">
        <v>1900</v>
      </c>
      <c r="AB112" s="26">
        <v>6787469476</v>
      </c>
      <c r="AC112" s="26"/>
      <c r="AD112" s="26">
        <v>6788270857</v>
      </c>
      <c r="AE112" s="26" t="s">
        <v>1901</v>
      </c>
      <c r="AF112" s="26" t="s">
        <v>1891</v>
      </c>
      <c r="AG112" s="26" t="s">
        <v>588</v>
      </c>
      <c r="AH112" s="26" t="s">
        <v>1892</v>
      </c>
      <c r="AI112" s="26" t="s">
        <v>1893</v>
      </c>
      <c r="AJ112" s="26" t="s">
        <v>1186</v>
      </c>
      <c r="AK112" s="26">
        <v>30009</v>
      </c>
      <c r="AL112" s="26" t="s">
        <v>545</v>
      </c>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t="s">
        <v>1902</v>
      </c>
      <c r="CG112" s="26"/>
      <c r="CH112" s="26"/>
      <c r="CI112" s="26"/>
      <c r="CJ112" s="26"/>
      <c r="CK112" s="26"/>
      <c r="CL112" s="26"/>
      <c r="CM112" s="26"/>
      <c r="CN112" s="26">
        <v>2916</v>
      </c>
      <c r="CO112" s="26">
        <v>426</v>
      </c>
      <c r="CP112" s="26"/>
      <c r="CQ112" s="26"/>
      <c r="CR112" s="26"/>
      <c r="CS112" s="26" t="s">
        <v>561</v>
      </c>
      <c r="CT112" s="26">
        <v>12</v>
      </c>
      <c r="CU112" s="26"/>
      <c r="CV112" s="26"/>
      <c r="CW112" s="26">
        <v>15610</v>
      </c>
      <c r="CX112" s="26"/>
      <c r="CY112" s="26"/>
      <c r="CZ112" s="26"/>
      <c r="DA112" s="26"/>
      <c r="DB112" s="26"/>
      <c r="DC112" s="26"/>
      <c r="DD112" s="26" t="s">
        <v>545</v>
      </c>
      <c r="DE112" s="26" t="s">
        <v>545</v>
      </c>
      <c r="DF112" s="26" t="s">
        <v>545</v>
      </c>
      <c r="DG112" s="26" t="s">
        <v>545</v>
      </c>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row>
    <row r="113" spans="1:155" x14ac:dyDescent="0.2">
      <c r="A113" s="739">
        <v>10032</v>
      </c>
      <c r="B113" s="26" t="s">
        <v>1907</v>
      </c>
      <c r="C113" s="26"/>
      <c r="D113" s="26"/>
      <c r="E113" s="26"/>
      <c r="F113" s="26"/>
      <c r="G113" s="26"/>
      <c r="H113" s="26"/>
      <c r="I113" s="26"/>
      <c r="J113" s="26" t="s">
        <v>1908</v>
      </c>
      <c r="K113" s="26"/>
      <c r="L113" s="26" t="s">
        <v>1909</v>
      </c>
      <c r="M113" s="26" t="s">
        <v>1910</v>
      </c>
      <c r="N113" s="26" t="s">
        <v>1882</v>
      </c>
      <c r="O113" s="26">
        <v>21117</v>
      </c>
      <c r="P113" s="26" t="s">
        <v>545</v>
      </c>
      <c r="Q113" s="26">
        <v>4105816600</v>
      </c>
      <c r="R113" s="26">
        <v>4105816606</v>
      </c>
      <c r="S113" s="26" t="s">
        <v>1911</v>
      </c>
      <c r="T113" s="26" t="s">
        <v>1912</v>
      </c>
      <c r="U113" s="26" t="s">
        <v>734</v>
      </c>
      <c r="V113" s="26" t="s">
        <v>1913</v>
      </c>
      <c r="W113" s="26" t="s">
        <v>1914</v>
      </c>
      <c r="X113" s="26" t="s">
        <v>1915</v>
      </c>
      <c r="Y113" s="26" t="s">
        <v>1916</v>
      </c>
      <c r="Z113" s="26" t="s">
        <v>1917</v>
      </c>
      <c r="AA113" s="26" t="s">
        <v>1907</v>
      </c>
      <c r="AB113" s="26">
        <v>4436817632</v>
      </c>
      <c r="AC113" s="26">
        <v>7632</v>
      </c>
      <c r="AD113" s="26">
        <v>4105816612</v>
      </c>
      <c r="AE113" s="26" t="s">
        <v>1918</v>
      </c>
      <c r="AF113" s="26" t="s">
        <v>1908</v>
      </c>
      <c r="AG113" s="26" t="s">
        <v>545</v>
      </c>
      <c r="AH113" s="26" t="s">
        <v>1909</v>
      </c>
      <c r="AI113" s="26" t="s">
        <v>1910</v>
      </c>
      <c r="AJ113" s="26" t="s">
        <v>1882</v>
      </c>
      <c r="AK113" s="26">
        <v>21117</v>
      </c>
      <c r="AL113" s="26" t="s">
        <v>545</v>
      </c>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t="s">
        <v>1919</v>
      </c>
      <c r="CG113" s="26"/>
      <c r="CH113" s="26"/>
      <c r="CI113" s="26"/>
      <c r="CJ113" s="26"/>
      <c r="CK113" s="26"/>
      <c r="CL113" s="26"/>
      <c r="CM113" s="26"/>
      <c r="CN113" s="26">
        <v>842</v>
      </c>
      <c r="CO113" s="26">
        <v>710</v>
      </c>
      <c r="CP113" s="26"/>
      <c r="CQ113" s="26"/>
      <c r="CR113" s="26"/>
      <c r="CS113" s="26" t="s">
        <v>561</v>
      </c>
      <c r="CT113" s="26">
        <v>12</v>
      </c>
      <c r="CU113" s="26"/>
      <c r="CV113" s="26"/>
      <c r="CW113" s="26">
        <v>61212</v>
      </c>
      <c r="CX113" s="26"/>
      <c r="CY113" s="26"/>
      <c r="CZ113" s="26"/>
      <c r="DA113" s="26"/>
      <c r="DB113" s="26"/>
      <c r="DC113" s="26"/>
      <c r="DD113" s="26" t="s">
        <v>1920</v>
      </c>
      <c r="DE113" s="26" t="s">
        <v>1921</v>
      </c>
      <c r="DF113" s="26" t="s">
        <v>1922</v>
      </c>
      <c r="DG113" s="26" t="s">
        <v>1923</v>
      </c>
      <c r="DH113" s="26">
        <v>4436817658</v>
      </c>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row>
    <row r="114" spans="1:155" x14ac:dyDescent="0.2">
      <c r="A114" s="739">
        <v>10033</v>
      </c>
      <c r="B114" s="26" t="s">
        <v>1924</v>
      </c>
      <c r="C114" s="26"/>
      <c r="D114" s="26"/>
      <c r="E114" s="26"/>
      <c r="F114" s="26"/>
      <c r="G114" s="26"/>
      <c r="H114" s="26"/>
      <c r="I114" s="26"/>
      <c r="J114" s="26" t="s">
        <v>1925</v>
      </c>
      <c r="K114" s="26"/>
      <c r="L114" s="26" t="s">
        <v>1926</v>
      </c>
      <c r="M114" s="26"/>
      <c r="N114" s="26" t="s">
        <v>1186</v>
      </c>
      <c r="O114" s="26">
        <v>30348</v>
      </c>
      <c r="P114" s="26" t="s">
        <v>545</v>
      </c>
      <c r="Q114" s="26">
        <v>4042665580</v>
      </c>
      <c r="R114" s="26">
        <v>4042665699</v>
      </c>
      <c r="S114" s="26" t="s">
        <v>1302</v>
      </c>
      <c r="T114" s="26" t="s">
        <v>1927</v>
      </c>
      <c r="U114" s="26" t="s">
        <v>1710</v>
      </c>
      <c r="V114" s="26" t="s">
        <v>1928</v>
      </c>
      <c r="W114" s="26"/>
      <c r="X114" s="26" t="s">
        <v>1385</v>
      </c>
      <c r="Y114" s="26" t="s">
        <v>1929</v>
      </c>
      <c r="Z114" s="26" t="s">
        <v>1306</v>
      </c>
      <c r="AA114" s="26" t="s">
        <v>1924</v>
      </c>
      <c r="AB114" s="26">
        <v>4042665649</v>
      </c>
      <c r="AC114" s="26"/>
      <c r="AD114" s="26"/>
      <c r="AE114" s="26" t="s">
        <v>1930</v>
      </c>
      <c r="AF114" s="26" t="s">
        <v>1931</v>
      </c>
      <c r="AG114" s="26" t="s">
        <v>545</v>
      </c>
      <c r="AH114" s="26" t="s">
        <v>1926</v>
      </c>
      <c r="AI114" s="26"/>
      <c r="AJ114" s="26" t="s">
        <v>1186</v>
      </c>
      <c r="AK114" s="26">
        <v>30319</v>
      </c>
      <c r="AL114" s="26" t="s">
        <v>545</v>
      </c>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v>843</v>
      </c>
      <c r="CO114" s="26">
        <v>596</v>
      </c>
      <c r="CP114" s="26"/>
      <c r="CQ114" s="26"/>
      <c r="CR114" s="26"/>
      <c r="CS114" s="26" t="s">
        <v>561</v>
      </c>
      <c r="CT114" s="26">
        <v>12</v>
      </c>
      <c r="CU114" s="26"/>
      <c r="CV114" s="26"/>
      <c r="CW114" s="26">
        <v>61239</v>
      </c>
      <c r="CX114" s="26"/>
      <c r="CY114" s="26"/>
      <c r="CZ114" s="26"/>
      <c r="DA114" s="26"/>
      <c r="DB114" s="26"/>
      <c r="DC114" s="26"/>
      <c r="DD114" s="26" t="s">
        <v>702</v>
      </c>
      <c r="DE114" s="26" t="s">
        <v>1932</v>
      </c>
      <c r="DF114" s="26" t="s">
        <v>1933</v>
      </c>
      <c r="DG114" s="26" t="s">
        <v>1934</v>
      </c>
      <c r="DH114" s="26">
        <v>4042665510</v>
      </c>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row>
    <row r="115" spans="1:155" x14ac:dyDescent="0.2">
      <c r="A115" s="739">
        <v>10034</v>
      </c>
      <c r="B115" s="26" t="s">
        <v>1935</v>
      </c>
      <c r="C115" s="26"/>
      <c r="D115" s="26"/>
      <c r="E115" s="26"/>
      <c r="F115" s="26"/>
      <c r="G115" s="26"/>
      <c r="H115" s="26"/>
      <c r="I115" s="26"/>
      <c r="J115" s="26" t="s">
        <v>1936</v>
      </c>
      <c r="K115" s="26"/>
      <c r="L115" s="26" t="s">
        <v>1099</v>
      </c>
      <c r="M115" s="26"/>
      <c r="N115" s="26" t="s">
        <v>550</v>
      </c>
      <c r="O115" s="26">
        <v>60601</v>
      </c>
      <c r="P115" s="26">
        <v>4508</v>
      </c>
      <c r="Q115" s="26">
        <v>3123966000</v>
      </c>
      <c r="R115" s="26"/>
      <c r="S115" s="26" t="s">
        <v>702</v>
      </c>
      <c r="T115" s="26" t="s">
        <v>1937</v>
      </c>
      <c r="U115" s="26" t="s">
        <v>647</v>
      </c>
      <c r="V115" s="26"/>
      <c r="W115" s="26" t="s">
        <v>1938</v>
      </c>
      <c r="X115" s="26" t="s">
        <v>1939</v>
      </c>
      <c r="Y115" s="26" t="s">
        <v>1940</v>
      </c>
      <c r="Z115" s="26" t="s">
        <v>1941</v>
      </c>
      <c r="AA115" s="26" t="s">
        <v>1935</v>
      </c>
      <c r="AB115" s="26">
        <v>3123966053</v>
      </c>
      <c r="AC115" s="26"/>
      <c r="AD115" s="26"/>
      <c r="AE115" s="26" t="s">
        <v>1942</v>
      </c>
      <c r="AF115" s="26" t="s">
        <v>1943</v>
      </c>
      <c r="AG115" s="26" t="s">
        <v>545</v>
      </c>
      <c r="AH115" s="26" t="s">
        <v>1099</v>
      </c>
      <c r="AI115" s="26"/>
      <c r="AJ115" s="26" t="s">
        <v>550</v>
      </c>
      <c r="AK115" s="26">
        <v>60601</v>
      </c>
      <c r="AL115" s="26">
        <v>4508</v>
      </c>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t="s">
        <v>1944</v>
      </c>
      <c r="CG115" s="26"/>
      <c r="CH115" s="26"/>
      <c r="CI115" s="26"/>
      <c r="CJ115" s="26"/>
      <c r="CK115" s="26"/>
      <c r="CL115" s="26"/>
      <c r="CM115" s="26"/>
      <c r="CN115" s="26">
        <v>844</v>
      </c>
      <c r="CO115" s="26">
        <v>595</v>
      </c>
      <c r="CP115" s="26"/>
      <c r="CQ115" s="26"/>
      <c r="CR115" s="26"/>
      <c r="CS115" s="26" t="s">
        <v>561</v>
      </c>
      <c r="CT115" s="26">
        <v>12</v>
      </c>
      <c r="CU115" s="26"/>
      <c r="CV115" s="26"/>
      <c r="CW115" s="26">
        <v>61263</v>
      </c>
      <c r="CX115" s="740">
        <v>233</v>
      </c>
      <c r="CY115" s="26"/>
      <c r="CZ115" s="26"/>
      <c r="DA115" s="26"/>
      <c r="DB115" s="26"/>
      <c r="DC115" s="26"/>
      <c r="DD115" s="26" t="s">
        <v>1945</v>
      </c>
      <c r="DE115" s="26" t="s">
        <v>1467</v>
      </c>
      <c r="DF115" s="26" t="s">
        <v>1012</v>
      </c>
      <c r="DG115" s="26" t="s">
        <v>1946</v>
      </c>
      <c r="DH115" s="26">
        <v>3178172042</v>
      </c>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row>
    <row r="116" spans="1:155" x14ac:dyDescent="0.2">
      <c r="A116" s="739">
        <v>10459</v>
      </c>
      <c r="B116" s="26" t="s">
        <v>1947</v>
      </c>
      <c r="C116" s="26" t="s">
        <v>545</v>
      </c>
      <c r="D116" s="26" t="s">
        <v>545</v>
      </c>
      <c r="E116" s="26" t="s">
        <v>545</v>
      </c>
      <c r="F116" s="26"/>
      <c r="G116" s="26" t="s">
        <v>545</v>
      </c>
      <c r="H116" s="26" t="s">
        <v>545</v>
      </c>
      <c r="I116" s="26" t="s">
        <v>545</v>
      </c>
      <c r="J116" s="26" t="s">
        <v>1948</v>
      </c>
      <c r="K116" s="26" t="s">
        <v>545</v>
      </c>
      <c r="L116" s="26" t="s">
        <v>1822</v>
      </c>
      <c r="M116" s="26"/>
      <c r="N116" s="26" t="s">
        <v>1561</v>
      </c>
      <c r="O116" s="26">
        <v>63105</v>
      </c>
      <c r="P116" s="26">
        <v>1810</v>
      </c>
      <c r="Q116" s="26">
        <v>8132062725</v>
      </c>
      <c r="R116" s="26"/>
      <c r="S116" s="26" t="s">
        <v>545</v>
      </c>
      <c r="T116" s="26" t="s">
        <v>545</v>
      </c>
      <c r="U116" s="26" t="s">
        <v>545</v>
      </c>
      <c r="V116" s="26" t="s">
        <v>545</v>
      </c>
      <c r="W116" s="26" t="s">
        <v>545</v>
      </c>
      <c r="X116" s="26" t="s">
        <v>755</v>
      </c>
      <c r="Y116" s="26" t="s">
        <v>1949</v>
      </c>
      <c r="Z116" s="26" t="s">
        <v>1950</v>
      </c>
      <c r="AA116" s="26" t="s">
        <v>1947</v>
      </c>
      <c r="AB116" s="26"/>
      <c r="AC116" s="26"/>
      <c r="AD116" s="26"/>
      <c r="AE116" s="26" t="s">
        <v>1951</v>
      </c>
      <c r="AF116" s="26" t="s">
        <v>1948</v>
      </c>
      <c r="AG116" s="26" t="s">
        <v>545</v>
      </c>
      <c r="AH116" s="26" t="s">
        <v>1822</v>
      </c>
      <c r="AI116" s="26"/>
      <c r="AJ116" s="26" t="s">
        <v>1561</v>
      </c>
      <c r="AK116" s="26">
        <v>63105</v>
      </c>
      <c r="AL116" s="26">
        <v>1810</v>
      </c>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t="s">
        <v>545</v>
      </c>
      <c r="CG116" s="26"/>
      <c r="CH116" s="26"/>
      <c r="CI116" s="26"/>
      <c r="CJ116" s="26"/>
      <c r="CK116" s="26"/>
      <c r="CL116" s="26"/>
      <c r="CM116" s="26"/>
      <c r="CN116" s="26">
        <v>897</v>
      </c>
      <c r="CO116" s="26">
        <v>890</v>
      </c>
      <c r="CP116" s="26"/>
      <c r="CQ116" s="26"/>
      <c r="CR116" s="26"/>
      <c r="CS116" s="26" t="s">
        <v>561</v>
      </c>
      <c r="CT116" s="26">
        <v>5</v>
      </c>
      <c r="CU116" s="26"/>
      <c r="CV116" s="26"/>
      <c r="CW116" s="26">
        <v>71013</v>
      </c>
      <c r="CX116" s="26" t="s">
        <v>545</v>
      </c>
      <c r="CY116" s="26"/>
      <c r="CZ116" s="26" t="s">
        <v>545</v>
      </c>
      <c r="DA116" s="26" t="s">
        <v>545</v>
      </c>
      <c r="DB116" s="26" t="s">
        <v>545</v>
      </c>
      <c r="DC116" s="26" t="s">
        <v>545</v>
      </c>
      <c r="DD116" s="26" t="s">
        <v>545</v>
      </c>
      <c r="DE116" s="26" t="s">
        <v>545</v>
      </c>
      <c r="DF116" s="26" t="s">
        <v>545</v>
      </c>
      <c r="DG116" s="26" t="s">
        <v>545</v>
      </c>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row>
    <row r="117" spans="1:155" x14ac:dyDescent="0.2">
      <c r="A117" s="739">
        <v>10622</v>
      </c>
      <c r="B117" s="26" t="s">
        <v>1952</v>
      </c>
      <c r="C117" s="26"/>
      <c r="D117" s="26"/>
      <c r="E117" s="26"/>
      <c r="F117" s="26"/>
      <c r="G117" s="26"/>
      <c r="H117" s="26"/>
      <c r="I117" s="26"/>
      <c r="J117" s="26" t="s">
        <v>728</v>
      </c>
      <c r="K117" s="26" t="s">
        <v>729</v>
      </c>
      <c r="L117" s="26" t="s">
        <v>730</v>
      </c>
      <c r="M117" s="26"/>
      <c r="N117" s="26" t="s">
        <v>731</v>
      </c>
      <c r="O117" s="26">
        <v>19106</v>
      </c>
      <c r="P117" s="26" t="s">
        <v>545</v>
      </c>
      <c r="Q117" s="26"/>
      <c r="R117" s="26"/>
      <c r="S117" s="26" t="s">
        <v>750</v>
      </c>
      <c r="T117" s="26" t="s">
        <v>733</v>
      </c>
      <c r="U117" s="26" t="s">
        <v>734</v>
      </c>
      <c r="V117" s="26" t="s">
        <v>735</v>
      </c>
      <c r="W117" s="26"/>
      <c r="X117" s="26" t="s">
        <v>736</v>
      </c>
      <c r="Y117" s="26" t="s">
        <v>737</v>
      </c>
      <c r="Z117" s="26" t="s">
        <v>738</v>
      </c>
      <c r="AA117" s="26" t="s">
        <v>739</v>
      </c>
      <c r="AB117" s="26">
        <v>3024766396</v>
      </c>
      <c r="AC117" s="26"/>
      <c r="AD117" s="26">
        <v>3024767263</v>
      </c>
      <c r="AE117" s="26" t="s">
        <v>740</v>
      </c>
      <c r="AF117" s="26" t="s">
        <v>741</v>
      </c>
      <c r="AG117" s="26" t="s">
        <v>742</v>
      </c>
      <c r="AH117" s="26" t="s">
        <v>568</v>
      </c>
      <c r="AI117" s="26"/>
      <c r="AJ117" s="26" t="s">
        <v>569</v>
      </c>
      <c r="AK117" s="26">
        <v>19803</v>
      </c>
      <c r="AL117" s="26" t="s">
        <v>545</v>
      </c>
      <c r="AM117" s="26" t="s">
        <v>743</v>
      </c>
      <c r="AN117" s="26" t="s">
        <v>744</v>
      </c>
      <c r="AO117" s="26" t="s">
        <v>745</v>
      </c>
      <c r="AP117" s="26" t="s">
        <v>746</v>
      </c>
      <c r="AQ117" s="26">
        <v>3024766682</v>
      </c>
      <c r="AR117" s="26"/>
      <c r="AS117" s="26">
        <v>3024767263</v>
      </c>
      <c r="AT117" s="26" t="s">
        <v>747</v>
      </c>
      <c r="AU117" s="26" t="s">
        <v>741</v>
      </c>
      <c r="AV117" s="26" t="s">
        <v>742</v>
      </c>
      <c r="AW117" s="26" t="s">
        <v>568</v>
      </c>
      <c r="AX117" s="26"/>
      <c r="AY117" s="26" t="s">
        <v>569</v>
      </c>
      <c r="AZ117" s="26" t="s">
        <v>748</v>
      </c>
      <c r="BA117" s="26" t="s">
        <v>545</v>
      </c>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v>1052</v>
      </c>
      <c r="CO117" s="26">
        <v>712</v>
      </c>
      <c r="CP117" s="26">
        <v>574</v>
      </c>
      <c r="CQ117" s="26"/>
      <c r="CR117" s="26"/>
      <c r="CS117" s="26" t="s">
        <v>561</v>
      </c>
      <c r="CT117" s="26">
        <v>12</v>
      </c>
      <c r="CU117" s="26"/>
      <c r="CV117" s="26"/>
      <c r="CW117" s="26">
        <v>18279</v>
      </c>
      <c r="CX117" s="740">
        <v>626</v>
      </c>
      <c r="CY117" s="26"/>
      <c r="CZ117" s="26"/>
      <c r="DA117" s="26"/>
      <c r="DB117" s="26"/>
      <c r="DC117" s="26"/>
      <c r="DD117" s="26" t="s">
        <v>545</v>
      </c>
      <c r="DE117" s="26" t="s">
        <v>545</v>
      </c>
      <c r="DF117" s="26" t="s">
        <v>545</v>
      </c>
      <c r="DG117" s="26" t="s">
        <v>545</v>
      </c>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row>
    <row r="118" spans="1:155" x14ac:dyDescent="0.2">
      <c r="A118" s="739">
        <v>11308</v>
      </c>
      <c r="B118" s="26" t="s">
        <v>1953</v>
      </c>
      <c r="C118" s="26"/>
      <c r="D118" s="26"/>
      <c r="E118" s="26"/>
      <c r="F118" s="26"/>
      <c r="G118" s="26"/>
      <c r="H118" s="26"/>
      <c r="I118" s="26"/>
      <c r="J118" s="26" t="s">
        <v>1954</v>
      </c>
      <c r="K118" s="26"/>
      <c r="L118" s="26" t="s">
        <v>1881</v>
      </c>
      <c r="M118" s="26" t="s">
        <v>1881</v>
      </c>
      <c r="N118" s="26" t="s">
        <v>1882</v>
      </c>
      <c r="O118" s="26">
        <v>21704</v>
      </c>
      <c r="P118" s="26" t="s">
        <v>545</v>
      </c>
      <c r="Q118" s="26">
        <v>3012794800</v>
      </c>
      <c r="R118" s="26"/>
      <c r="S118" s="26" t="s">
        <v>1195</v>
      </c>
      <c r="T118" s="26" t="s">
        <v>1955</v>
      </c>
      <c r="U118" s="26" t="s">
        <v>734</v>
      </c>
      <c r="V118" s="26" t="s">
        <v>545</v>
      </c>
      <c r="W118" s="26" t="s">
        <v>1956</v>
      </c>
      <c r="X118" s="26" t="s">
        <v>1957</v>
      </c>
      <c r="Y118" s="26" t="s">
        <v>1958</v>
      </c>
      <c r="Z118" s="26" t="s">
        <v>545</v>
      </c>
      <c r="AA118" s="26" t="s">
        <v>1953</v>
      </c>
      <c r="AB118" s="26"/>
      <c r="AC118" s="26"/>
      <c r="AD118" s="26"/>
      <c r="AE118" s="26" t="s">
        <v>1959</v>
      </c>
      <c r="AF118" s="26" t="s">
        <v>1954</v>
      </c>
      <c r="AG118" s="26"/>
      <c r="AH118" s="26" t="s">
        <v>1881</v>
      </c>
      <c r="AI118" s="26" t="s">
        <v>1881</v>
      </c>
      <c r="AJ118" s="26" t="s">
        <v>1882</v>
      </c>
      <c r="AK118" s="26">
        <v>21704</v>
      </c>
      <c r="AL118" s="26" t="s">
        <v>545</v>
      </c>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t="s">
        <v>1960</v>
      </c>
      <c r="CG118" s="26"/>
      <c r="CH118" s="26"/>
      <c r="CI118" s="26"/>
      <c r="CJ118" s="26"/>
      <c r="CK118" s="26"/>
      <c r="CL118" s="26"/>
      <c r="CM118" s="26"/>
      <c r="CN118" s="26">
        <v>1160</v>
      </c>
      <c r="CO118" s="26">
        <v>1216</v>
      </c>
      <c r="CP118" s="26"/>
      <c r="CQ118" s="26"/>
      <c r="CR118" s="26"/>
      <c r="CS118" s="26" t="s">
        <v>561</v>
      </c>
      <c r="CT118" s="26">
        <v>12</v>
      </c>
      <c r="CU118" s="26"/>
      <c r="CV118" s="26"/>
      <c r="CW118" s="26">
        <v>94250</v>
      </c>
      <c r="CX118" s="26"/>
      <c r="CY118" s="26"/>
      <c r="CZ118" s="26"/>
      <c r="DA118" s="26"/>
      <c r="DB118" s="26"/>
      <c r="DC118" s="26"/>
      <c r="DD118" s="26" t="s">
        <v>545</v>
      </c>
      <c r="DE118" s="26" t="s">
        <v>545</v>
      </c>
      <c r="DF118" s="26" t="s">
        <v>545</v>
      </c>
      <c r="DG118" s="26" t="s">
        <v>545</v>
      </c>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row>
    <row r="119" spans="1:155" x14ac:dyDescent="0.2">
      <c r="A119" s="739">
        <v>11192</v>
      </c>
      <c r="B119" s="26" t="s">
        <v>1961</v>
      </c>
      <c r="C119" s="26"/>
      <c r="D119" s="26"/>
      <c r="E119" s="26"/>
      <c r="F119" s="26"/>
      <c r="G119" s="26"/>
      <c r="H119" s="26"/>
      <c r="I119" s="26"/>
      <c r="J119" s="26" t="s">
        <v>581</v>
      </c>
      <c r="K119" s="26" t="s">
        <v>582</v>
      </c>
      <c r="L119" s="26" t="s">
        <v>583</v>
      </c>
      <c r="M119" s="26"/>
      <c r="N119" s="26" t="s">
        <v>584</v>
      </c>
      <c r="O119" s="26">
        <v>49501</v>
      </c>
      <c r="P119" s="26" t="s">
        <v>545</v>
      </c>
      <c r="Q119" s="26">
        <v>6169568476</v>
      </c>
      <c r="R119" s="26">
        <v>6169563567</v>
      </c>
      <c r="S119" s="26" t="s">
        <v>1962</v>
      </c>
      <c r="T119" s="26" t="s">
        <v>1963</v>
      </c>
      <c r="U119" s="26" t="s">
        <v>647</v>
      </c>
      <c r="V119" s="26" t="s">
        <v>1964</v>
      </c>
      <c r="W119" s="26"/>
      <c r="X119" s="26" t="s">
        <v>1965</v>
      </c>
      <c r="Y119" s="26" t="s">
        <v>1966</v>
      </c>
      <c r="Z119" s="26" t="s">
        <v>976</v>
      </c>
      <c r="AA119" s="26" t="s">
        <v>577</v>
      </c>
      <c r="AB119" s="26">
        <v>6169564146</v>
      </c>
      <c r="AC119" s="26"/>
      <c r="AD119" s="26">
        <v>6169563567</v>
      </c>
      <c r="AE119" s="26" t="s">
        <v>573</v>
      </c>
      <c r="AF119" s="26" t="s">
        <v>581</v>
      </c>
      <c r="AG119" s="26" t="s">
        <v>582</v>
      </c>
      <c r="AH119" s="26" t="s">
        <v>583</v>
      </c>
      <c r="AI119" s="26"/>
      <c r="AJ119" s="26" t="s">
        <v>584</v>
      </c>
      <c r="AK119" s="26">
        <v>49501</v>
      </c>
      <c r="AL119" s="26" t="s">
        <v>545</v>
      </c>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t="s">
        <v>579</v>
      </c>
      <c r="CG119" s="26"/>
      <c r="CH119" s="26"/>
      <c r="CI119" s="26"/>
      <c r="CJ119" s="26"/>
      <c r="CK119" s="26"/>
      <c r="CL119" s="26"/>
      <c r="CM119" s="26"/>
      <c r="CN119" s="26">
        <v>1062</v>
      </c>
      <c r="CO119" s="26">
        <v>802</v>
      </c>
      <c r="CP119" s="26"/>
      <c r="CQ119" s="26"/>
      <c r="CR119" s="26"/>
      <c r="CS119" s="26" t="s">
        <v>561</v>
      </c>
      <c r="CT119" s="26">
        <v>12</v>
      </c>
      <c r="CU119" s="26"/>
      <c r="CV119" s="26"/>
      <c r="CW119" s="26">
        <v>25232</v>
      </c>
      <c r="CX119" s="740">
        <v>69</v>
      </c>
      <c r="CY119" s="26"/>
      <c r="CZ119" s="26"/>
      <c r="DA119" s="26"/>
      <c r="DB119" s="26"/>
      <c r="DC119" s="26"/>
      <c r="DD119" s="26" t="s">
        <v>545</v>
      </c>
      <c r="DE119" s="26" t="s">
        <v>545</v>
      </c>
      <c r="DF119" s="26" t="s">
        <v>545</v>
      </c>
      <c r="DG119" s="26" t="s">
        <v>545</v>
      </c>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row>
    <row r="120" spans="1:155" x14ac:dyDescent="0.2">
      <c r="A120" s="739">
        <v>10036</v>
      </c>
      <c r="B120" s="26" t="s">
        <v>599</v>
      </c>
      <c r="C120" s="26"/>
      <c r="D120" s="26"/>
      <c r="E120" s="26"/>
      <c r="F120" s="26"/>
      <c r="G120" s="26"/>
      <c r="H120" s="26"/>
      <c r="I120" s="26"/>
      <c r="J120" s="26" t="s">
        <v>601</v>
      </c>
      <c r="K120" s="26" t="s">
        <v>588</v>
      </c>
      <c r="L120" s="26" t="s">
        <v>589</v>
      </c>
      <c r="M120" s="26"/>
      <c r="N120" s="26" t="s">
        <v>550</v>
      </c>
      <c r="O120" s="26">
        <v>60181</v>
      </c>
      <c r="P120" s="26" t="s">
        <v>545</v>
      </c>
      <c r="Q120" s="26">
        <v>6304727829</v>
      </c>
      <c r="R120" s="26">
        <v>6304727837</v>
      </c>
      <c r="S120" s="26" t="s">
        <v>591</v>
      </c>
      <c r="T120" s="26" t="s">
        <v>592</v>
      </c>
      <c r="U120" s="26" t="s">
        <v>647</v>
      </c>
      <c r="V120" s="26" t="s">
        <v>594</v>
      </c>
      <c r="W120" s="26" t="s">
        <v>1967</v>
      </c>
      <c r="X120" s="26" t="s">
        <v>596</v>
      </c>
      <c r="Y120" s="26" t="s">
        <v>597</v>
      </c>
      <c r="Z120" s="26" t="s">
        <v>598</v>
      </c>
      <c r="AA120" s="26" t="s">
        <v>599</v>
      </c>
      <c r="AB120" s="26">
        <v>6304727747</v>
      </c>
      <c r="AC120" s="26"/>
      <c r="AD120" s="26">
        <v>6304727837</v>
      </c>
      <c r="AE120" s="26" t="s">
        <v>600</v>
      </c>
      <c r="AF120" s="26" t="s">
        <v>601</v>
      </c>
      <c r="AG120" s="26" t="s">
        <v>588</v>
      </c>
      <c r="AH120" s="26" t="s">
        <v>589</v>
      </c>
      <c r="AI120" s="26" t="s">
        <v>602</v>
      </c>
      <c r="AJ120" s="26" t="s">
        <v>550</v>
      </c>
      <c r="AK120" s="26">
        <v>60181</v>
      </c>
      <c r="AL120" s="26" t="s">
        <v>545</v>
      </c>
      <c r="AM120" s="26" t="s">
        <v>1968</v>
      </c>
      <c r="AN120" s="26" t="s">
        <v>1969</v>
      </c>
      <c r="AO120" s="26" t="s">
        <v>1970</v>
      </c>
      <c r="AP120" s="26" t="s">
        <v>599</v>
      </c>
      <c r="AQ120" s="26">
        <v>6304727812</v>
      </c>
      <c r="AR120" s="26"/>
      <c r="AS120" s="26">
        <v>6304727837</v>
      </c>
      <c r="AT120" s="26" t="s">
        <v>1971</v>
      </c>
      <c r="AU120" s="26" t="s">
        <v>601</v>
      </c>
      <c r="AV120" s="26" t="s">
        <v>588</v>
      </c>
      <c r="AW120" s="26" t="s">
        <v>589</v>
      </c>
      <c r="AX120" s="26"/>
      <c r="AY120" s="26" t="s">
        <v>550</v>
      </c>
      <c r="AZ120" s="26" t="s">
        <v>1972</v>
      </c>
      <c r="BA120" s="26" t="s">
        <v>545</v>
      </c>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t="s">
        <v>1973</v>
      </c>
      <c r="CG120" s="26"/>
      <c r="CH120" s="26"/>
      <c r="CI120" s="26"/>
      <c r="CJ120" s="26"/>
      <c r="CK120" s="26"/>
      <c r="CL120" s="26"/>
      <c r="CM120" s="26"/>
      <c r="CN120" s="26">
        <v>845</v>
      </c>
      <c r="CO120" s="26">
        <v>332</v>
      </c>
      <c r="CP120" s="26">
        <v>661</v>
      </c>
      <c r="CQ120" s="26"/>
      <c r="CR120" s="26"/>
      <c r="CS120" s="26" t="s">
        <v>561</v>
      </c>
      <c r="CT120" s="26">
        <v>12</v>
      </c>
      <c r="CU120" s="26"/>
      <c r="CV120" s="26"/>
      <c r="CW120" s="26">
        <v>38245</v>
      </c>
      <c r="CX120" s="740">
        <v>23</v>
      </c>
      <c r="CY120" s="26"/>
      <c r="CZ120" s="26"/>
      <c r="DA120" s="26"/>
      <c r="DB120" s="26"/>
      <c r="DC120" s="26"/>
      <c r="DD120" s="26" t="s">
        <v>604</v>
      </c>
      <c r="DE120" s="26" t="s">
        <v>605</v>
      </c>
      <c r="DF120" s="26" t="s">
        <v>606</v>
      </c>
      <c r="DG120" s="26" t="s">
        <v>607</v>
      </c>
      <c r="DH120" s="26">
        <v>6304727815</v>
      </c>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row>
    <row r="121" spans="1:155" x14ac:dyDescent="0.2">
      <c r="A121" s="739">
        <v>10470</v>
      </c>
      <c r="B121" s="26" t="s">
        <v>1974</v>
      </c>
      <c r="C121" s="26" t="s">
        <v>545</v>
      </c>
      <c r="D121" s="26"/>
      <c r="E121" s="26" t="s">
        <v>545</v>
      </c>
      <c r="F121" s="26"/>
      <c r="G121" s="26" t="s">
        <v>545</v>
      </c>
      <c r="H121" s="26" t="s">
        <v>545</v>
      </c>
      <c r="I121" s="26" t="s">
        <v>545</v>
      </c>
      <c r="J121" s="26" t="s">
        <v>1975</v>
      </c>
      <c r="K121" s="26"/>
      <c r="L121" s="26" t="s">
        <v>876</v>
      </c>
      <c r="M121" s="26" t="s">
        <v>688</v>
      </c>
      <c r="N121" s="26" t="s">
        <v>689</v>
      </c>
      <c r="O121" s="738">
        <v>6032</v>
      </c>
      <c r="P121" s="26" t="s">
        <v>545</v>
      </c>
      <c r="Q121" s="26">
        <v>8606773754</v>
      </c>
      <c r="R121" s="26"/>
      <c r="S121" s="26" t="s">
        <v>545</v>
      </c>
      <c r="T121" s="26" t="s">
        <v>545</v>
      </c>
      <c r="U121" s="26" t="s">
        <v>545</v>
      </c>
      <c r="V121" s="26" t="s">
        <v>545</v>
      </c>
      <c r="W121" s="26" t="s">
        <v>545</v>
      </c>
      <c r="X121" s="26" t="s">
        <v>1566</v>
      </c>
      <c r="Y121" s="26" t="s">
        <v>1976</v>
      </c>
      <c r="Z121" s="26" t="s">
        <v>1977</v>
      </c>
      <c r="AA121" s="26" t="s">
        <v>1978</v>
      </c>
      <c r="AB121" s="26">
        <v>8606744629</v>
      </c>
      <c r="AC121" s="26"/>
      <c r="AD121" s="26">
        <v>8606790247</v>
      </c>
      <c r="AE121" s="26" t="s">
        <v>1979</v>
      </c>
      <c r="AF121" s="26" t="s">
        <v>1975</v>
      </c>
      <c r="AG121" s="26" t="s">
        <v>545</v>
      </c>
      <c r="AH121" s="26" t="s">
        <v>876</v>
      </c>
      <c r="AI121" s="26" t="s">
        <v>1980</v>
      </c>
      <c r="AJ121" s="26" t="s">
        <v>689</v>
      </c>
      <c r="AK121" s="548">
        <v>6032</v>
      </c>
      <c r="AL121" s="26" t="s">
        <v>545</v>
      </c>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t="s">
        <v>545</v>
      </c>
      <c r="CG121" s="26"/>
      <c r="CH121" s="26"/>
      <c r="CI121" s="26"/>
      <c r="CJ121" s="26"/>
      <c r="CK121" s="26"/>
      <c r="CL121" s="26"/>
      <c r="CM121" s="26"/>
      <c r="CN121" s="26">
        <v>1840</v>
      </c>
      <c r="CO121" s="26">
        <v>151</v>
      </c>
      <c r="CP121" s="26"/>
      <c r="CQ121" s="26"/>
      <c r="CR121" s="26"/>
      <c r="CS121" s="26" t="s">
        <v>561</v>
      </c>
      <c r="CT121" s="26">
        <v>12</v>
      </c>
      <c r="CU121" s="26"/>
      <c r="CV121" s="26"/>
      <c r="CW121" s="26">
        <v>16510</v>
      </c>
      <c r="CX121" s="26" t="s">
        <v>545</v>
      </c>
      <c r="CY121" s="26"/>
      <c r="CZ121" s="26" t="s">
        <v>545</v>
      </c>
      <c r="DA121" s="26" t="s">
        <v>545</v>
      </c>
      <c r="DB121" s="26" t="s">
        <v>545</v>
      </c>
      <c r="DC121" s="26" t="s">
        <v>545</v>
      </c>
      <c r="DD121" s="26" t="s">
        <v>1981</v>
      </c>
      <c r="DE121" s="26" t="s">
        <v>1982</v>
      </c>
      <c r="DF121" s="26" t="s">
        <v>1983</v>
      </c>
      <c r="DG121" s="26" t="s">
        <v>1984</v>
      </c>
      <c r="DH121" s="26">
        <v>8606773754</v>
      </c>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row>
    <row r="122" spans="1:155" x14ac:dyDescent="0.2">
      <c r="A122" s="739">
        <v>11309</v>
      </c>
      <c r="B122" s="26" t="s">
        <v>1985</v>
      </c>
      <c r="C122" s="26"/>
      <c r="D122" s="26"/>
      <c r="E122" s="26"/>
      <c r="F122" s="26"/>
      <c r="G122" s="26"/>
      <c r="H122" s="26"/>
      <c r="I122" s="26"/>
      <c r="J122" s="26" t="s">
        <v>1975</v>
      </c>
      <c r="K122" s="26"/>
      <c r="L122" s="26" t="s">
        <v>876</v>
      </c>
      <c r="M122" s="26" t="s">
        <v>1986</v>
      </c>
      <c r="N122" s="26" t="s">
        <v>689</v>
      </c>
      <c r="O122" s="738">
        <v>6032</v>
      </c>
      <c r="P122" s="26" t="s">
        <v>545</v>
      </c>
      <c r="Q122" s="26">
        <v>8606773754</v>
      </c>
      <c r="R122" s="26">
        <v>8606790247</v>
      </c>
      <c r="S122" s="26" t="s">
        <v>604</v>
      </c>
      <c r="T122" s="26" t="s">
        <v>1987</v>
      </c>
      <c r="U122" s="26" t="s">
        <v>1988</v>
      </c>
      <c r="V122" s="26" t="s">
        <v>1989</v>
      </c>
      <c r="W122" s="26" t="s">
        <v>1990</v>
      </c>
      <c r="X122" s="26" t="s">
        <v>1566</v>
      </c>
      <c r="Y122" s="26" t="s">
        <v>1976</v>
      </c>
      <c r="Z122" s="26" t="s">
        <v>1977</v>
      </c>
      <c r="AA122" s="26" t="s">
        <v>1978</v>
      </c>
      <c r="AB122" s="26">
        <v>8606744629</v>
      </c>
      <c r="AC122" s="26"/>
      <c r="AD122" s="26">
        <v>8606790247</v>
      </c>
      <c r="AE122" s="26" t="s">
        <v>1979</v>
      </c>
      <c r="AF122" s="26" t="s">
        <v>1975</v>
      </c>
      <c r="AG122" s="26" t="s">
        <v>545</v>
      </c>
      <c r="AH122" s="26" t="s">
        <v>876</v>
      </c>
      <c r="AI122" s="26" t="s">
        <v>1980</v>
      </c>
      <c r="AJ122" s="26" t="s">
        <v>689</v>
      </c>
      <c r="AK122" s="548">
        <v>6032</v>
      </c>
      <c r="AL122" s="26" t="s">
        <v>545</v>
      </c>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t="s">
        <v>1991</v>
      </c>
      <c r="CG122" s="26"/>
      <c r="CH122" s="26"/>
      <c r="CI122" s="26"/>
      <c r="CJ122" s="26"/>
      <c r="CK122" s="26"/>
      <c r="CL122" s="26"/>
      <c r="CM122" s="26"/>
      <c r="CN122" s="26">
        <v>1161</v>
      </c>
      <c r="CO122" s="26">
        <v>1241</v>
      </c>
      <c r="CP122" s="26"/>
      <c r="CQ122" s="26"/>
      <c r="CR122" s="26"/>
      <c r="CS122" s="26" t="s">
        <v>561</v>
      </c>
      <c r="CT122" s="26">
        <v>12</v>
      </c>
      <c r="CU122" s="26"/>
      <c r="CV122" s="26"/>
      <c r="CW122" s="26">
        <v>37540</v>
      </c>
      <c r="CX122" s="26"/>
      <c r="CY122" s="26"/>
      <c r="CZ122" s="26"/>
      <c r="DA122" s="26"/>
      <c r="DB122" s="26"/>
      <c r="DC122" s="26"/>
      <c r="DD122" s="26" t="s">
        <v>1981</v>
      </c>
      <c r="DE122" s="26" t="s">
        <v>1982</v>
      </c>
      <c r="DF122" s="26" t="s">
        <v>1983</v>
      </c>
      <c r="DG122" s="26" t="s">
        <v>1984</v>
      </c>
      <c r="DH122" s="26">
        <v>8606773754</v>
      </c>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row>
    <row r="123" spans="1:155" x14ac:dyDescent="0.2">
      <c r="A123" s="739">
        <v>11310</v>
      </c>
      <c r="B123" s="26" t="s">
        <v>1992</v>
      </c>
      <c r="C123" s="26" t="s">
        <v>545</v>
      </c>
      <c r="D123" s="26"/>
      <c r="E123" s="26"/>
      <c r="F123" s="26"/>
      <c r="G123" s="26" t="s">
        <v>545</v>
      </c>
      <c r="H123" s="26" t="s">
        <v>545</v>
      </c>
      <c r="I123" s="26" t="s">
        <v>545</v>
      </c>
      <c r="J123" s="26" t="s">
        <v>1993</v>
      </c>
      <c r="K123" s="26"/>
      <c r="L123" s="26" t="s">
        <v>1994</v>
      </c>
      <c r="M123" s="26"/>
      <c r="N123" s="26" t="s">
        <v>901</v>
      </c>
      <c r="O123" s="26">
        <v>55391</v>
      </c>
      <c r="P123" s="26" t="s">
        <v>545</v>
      </c>
      <c r="Q123" s="26">
        <v>9529742258</v>
      </c>
      <c r="R123" s="26"/>
      <c r="S123" s="26" t="s">
        <v>1995</v>
      </c>
      <c r="T123" s="26" t="s">
        <v>1996</v>
      </c>
      <c r="U123" s="26" t="s">
        <v>1997</v>
      </c>
      <c r="V123" s="26" t="s">
        <v>1998</v>
      </c>
      <c r="W123" s="26" t="s">
        <v>1999</v>
      </c>
      <c r="X123" s="26" t="s">
        <v>2000</v>
      </c>
      <c r="Y123" s="26" t="s">
        <v>2001</v>
      </c>
      <c r="Z123" s="26" t="s">
        <v>545</v>
      </c>
      <c r="AA123" s="26" t="s">
        <v>1992</v>
      </c>
      <c r="AB123" s="26">
        <v>9529742214</v>
      </c>
      <c r="AC123" s="26"/>
      <c r="AD123" s="26"/>
      <c r="AE123" s="26" t="s">
        <v>2002</v>
      </c>
      <c r="AF123" s="26" t="s">
        <v>1993</v>
      </c>
      <c r="AG123" s="26" t="s">
        <v>545</v>
      </c>
      <c r="AH123" s="26" t="s">
        <v>1994</v>
      </c>
      <c r="AI123" s="26"/>
      <c r="AJ123" s="26" t="s">
        <v>901</v>
      </c>
      <c r="AK123" s="26">
        <v>55391</v>
      </c>
      <c r="AL123" s="26" t="s">
        <v>545</v>
      </c>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t="s">
        <v>2003</v>
      </c>
      <c r="CG123" s="26"/>
      <c r="CH123" s="26"/>
      <c r="CI123" s="26"/>
      <c r="CJ123" s="26"/>
      <c r="CK123" s="26"/>
      <c r="CL123" s="26"/>
      <c r="CM123" s="26"/>
      <c r="CN123" s="26">
        <v>1162</v>
      </c>
      <c r="CO123" s="26">
        <v>446</v>
      </c>
      <c r="CP123" s="26"/>
      <c r="CQ123" s="26"/>
      <c r="CR123" s="26"/>
      <c r="CS123" s="26" t="s">
        <v>561</v>
      </c>
      <c r="CT123" s="26">
        <v>12</v>
      </c>
      <c r="CU123" s="26"/>
      <c r="CV123" s="26"/>
      <c r="CW123" s="26">
        <v>41394</v>
      </c>
      <c r="CX123" s="26" t="s">
        <v>545</v>
      </c>
      <c r="CY123" s="26"/>
      <c r="CZ123" s="26"/>
      <c r="DA123" s="26"/>
      <c r="DB123" s="26"/>
      <c r="DC123" s="26" t="s">
        <v>545</v>
      </c>
      <c r="DD123" s="26" t="s">
        <v>1995</v>
      </c>
      <c r="DE123" s="26" t="s">
        <v>1996</v>
      </c>
      <c r="DF123" s="26" t="s">
        <v>2004</v>
      </c>
      <c r="DG123" s="26" t="s">
        <v>1998</v>
      </c>
      <c r="DH123" s="26">
        <v>9529742258</v>
      </c>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row>
    <row r="124" spans="1:155" x14ac:dyDescent="0.2">
      <c r="A124" s="739">
        <v>11311</v>
      </c>
      <c r="B124" s="26" t="s">
        <v>2005</v>
      </c>
      <c r="C124" s="26"/>
      <c r="D124" s="26"/>
      <c r="E124" s="26"/>
      <c r="F124" s="26"/>
      <c r="G124" s="26"/>
      <c r="H124" s="26"/>
      <c r="I124" s="26"/>
      <c r="J124" s="26" t="s">
        <v>2006</v>
      </c>
      <c r="K124" s="26"/>
      <c r="L124" s="26" t="s">
        <v>2007</v>
      </c>
      <c r="M124" s="26"/>
      <c r="N124" s="26" t="s">
        <v>670</v>
      </c>
      <c r="O124" s="26">
        <v>84145</v>
      </c>
      <c r="P124" s="26">
        <v>654</v>
      </c>
      <c r="Q124" s="26">
        <v>8019331100</v>
      </c>
      <c r="R124" s="26">
        <v>8015313315</v>
      </c>
      <c r="S124" s="26" t="s">
        <v>2008</v>
      </c>
      <c r="T124" s="26" t="s">
        <v>2009</v>
      </c>
      <c r="U124" s="26" t="s">
        <v>553</v>
      </c>
      <c r="V124" s="26" t="s">
        <v>545</v>
      </c>
      <c r="W124" s="26" t="s">
        <v>2010</v>
      </c>
      <c r="X124" s="26" t="s">
        <v>858</v>
      </c>
      <c r="Y124" s="26" t="s">
        <v>2011</v>
      </c>
      <c r="Z124" s="26" t="s">
        <v>976</v>
      </c>
      <c r="AA124" s="26" t="s">
        <v>2005</v>
      </c>
      <c r="AB124" s="26">
        <v>8019331284</v>
      </c>
      <c r="AC124" s="26"/>
      <c r="AD124" s="26">
        <v>8015313315</v>
      </c>
      <c r="AE124" s="26" t="s">
        <v>2012</v>
      </c>
      <c r="AF124" s="26" t="s">
        <v>2006</v>
      </c>
      <c r="AG124" s="26" t="s">
        <v>545</v>
      </c>
      <c r="AH124" s="26" t="s">
        <v>2007</v>
      </c>
      <c r="AI124" s="26"/>
      <c r="AJ124" s="26" t="s">
        <v>670</v>
      </c>
      <c r="AK124" s="26">
        <v>84145</v>
      </c>
      <c r="AL124" s="26">
        <v>654</v>
      </c>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t="s">
        <v>2013</v>
      </c>
      <c r="CG124" s="26"/>
      <c r="CH124" s="26"/>
      <c r="CI124" s="26"/>
      <c r="CJ124" s="26"/>
      <c r="CK124" s="26"/>
      <c r="CL124" s="26"/>
      <c r="CM124" s="26"/>
      <c r="CN124" s="26">
        <v>1163</v>
      </c>
      <c r="CO124" s="26">
        <v>2507</v>
      </c>
      <c r="CP124" s="26"/>
      <c r="CQ124" s="26"/>
      <c r="CR124" s="26"/>
      <c r="CS124" s="26" t="s">
        <v>561</v>
      </c>
      <c r="CT124" s="26">
        <v>12</v>
      </c>
      <c r="CU124" s="26"/>
      <c r="CV124" s="26"/>
      <c r="CW124" s="26">
        <v>61395</v>
      </c>
      <c r="CX124" s="740">
        <v>615</v>
      </c>
      <c r="CY124" s="26"/>
      <c r="CZ124" s="26"/>
      <c r="DA124" s="26"/>
      <c r="DB124" s="26"/>
      <c r="DC124" s="26" t="s">
        <v>545</v>
      </c>
      <c r="DD124" s="26" t="s">
        <v>1612</v>
      </c>
      <c r="DE124" s="26" t="s">
        <v>2014</v>
      </c>
      <c r="DF124" s="26" t="s">
        <v>695</v>
      </c>
      <c r="DG124" s="26" t="s">
        <v>2015</v>
      </c>
      <c r="DH124" s="26">
        <v>8013234220</v>
      </c>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row>
    <row r="125" spans="1:155" x14ac:dyDescent="0.2">
      <c r="A125" s="739">
        <v>11312</v>
      </c>
      <c r="B125" s="26" t="s">
        <v>2016</v>
      </c>
      <c r="C125" s="26"/>
      <c r="D125" s="26"/>
      <c r="E125" s="26"/>
      <c r="F125" s="26"/>
      <c r="G125" s="26"/>
      <c r="H125" s="26"/>
      <c r="I125" s="26"/>
      <c r="J125" s="26" t="s">
        <v>651</v>
      </c>
      <c r="K125" s="26"/>
      <c r="L125" s="26" t="s">
        <v>652</v>
      </c>
      <c r="M125" s="26" t="s">
        <v>653</v>
      </c>
      <c r="N125" s="26" t="s">
        <v>654</v>
      </c>
      <c r="O125" s="26">
        <v>50306</v>
      </c>
      <c r="P125" s="548">
        <v>9190</v>
      </c>
      <c r="Q125" s="26">
        <v>5154733000</v>
      </c>
      <c r="R125" s="26">
        <v>5154733015</v>
      </c>
      <c r="S125" s="26" t="s">
        <v>655</v>
      </c>
      <c r="T125" s="26" t="s">
        <v>656</v>
      </c>
      <c r="U125" s="26" t="s">
        <v>657</v>
      </c>
      <c r="V125" s="26"/>
      <c r="W125" s="26" t="s">
        <v>658</v>
      </c>
      <c r="X125" s="26" t="s">
        <v>659</v>
      </c>
      <c r="Y125" s="26" t="s">
        <v>660</v>
      </c>
      <c r="Z125" s="26" t="s">
        <v>1674</v>
      </c>
      <c r="AA125" s="26" t="s">
        <v>2016</v>
      </c>
      <c r="AB125" s="26">
        <v>5154733422</v>
      </c>
      <c r="AC125" s="26"/>
      <c r="AD125" s="26">
        <v>8442311049</v>
      </c>
      <c r="AE125" s="26" t="s">
        <v>662</v>
      </c>
      <c r="AF125" s="26" t="s">
        <v>651</v>
      </c>
      <c r="AG125" s="26" t="s">
        <v>545</v>
      </c>
      <c r="AH125" s="26" t="s">
        <v>652</v>
      </c>
      <c r="AI125" s="26" t="s">
        <v>653</v>
      </c>
      <c r="AJ125" s="26" t="s">
        <v>654</v>
      </c>
      <c r="AK125" s="26">
        <v>50306</v>
      </c>
      <c r="AL125" s="548">
        <v>9190</v>
      </c>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v>1164</v>
      </c>
      <c r="CO125" s="26">
        <v>3175</v>
      </c>
      <c r="CP125" s="26"/>
      <c r="CQ125" s="26"/>
      <c r="CR125" s="26"/>
      <c r="CS125" s="26" t="s">
        <v>561</v>
      </c>
      <c r="CT125" s="26">
        <v>12</v>
      </c>
      <c r="CU125" s="26"/>
      <c r="CV125" s="26"/>
      <c r="CW125" s="26">
        <v>32603</v>
      </c>
      <c r="CX125" s="740">
        <v>98</v>
      </c>
      <c r="CY125" s="26"/>
      <c r="CZ125" s="26"/>
      <c r="DA125" s="26"/>
      <c r="DB125" s="26"/>
      <c r="DC125" s="26"/>
      <c r="DD125" s="26" t="s">
        <v>663</v>
      </c>
      <c r="DE125" s="26" t="s">
        <v>664</v>
      </c>
      <c r="DF125" s="26" t="s">
        <v>665</v>
      </c>
      <c r="DG125" s="26" t="s">
        <v>666</v>
      </c>
      <c r="DH125" s="26">
        <v>5154733417</v>
      </c>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row>
    <row r="126" spans="1:155" x14ac:dyDescent="0.2">
      <c r="A126" s="739">
        <v>11750</v>
      </c>
      <c r="B126" s="26" t="s">
        <v>2017</v>
      </c>
      <c r="C126" s="26"/>
      <c r="D126" s="26"/>
      <c r="E126" s="26"/>
      <c r="F126" s="26"/>
      <c r="G126" s="26"/>
      <c r="H126" s="26"/>
      <c r="I126" s="26"/>
      <c r="J126" s="26" t="s">
        <v>2018</v>
      </c>
      <c r="K126" s="26" t="s">
        <v>991</v>
      </c>
      <c r="L126" s="26" t="s">
        <v>2019</v>
      </c>
      <c r="M126" s="26" t="s">
        <v>2020</v>
      </c>
      <c r="N126" s="26" t="s">
        <v>1025</v>
      </c>
      <c r="O126" s="26">
        <v>8619</v>
      </c>
      <c r="P126" s="26" t="s">
        <v>545</v>
      </c>
      <c r="Q126" s="26">
        <v>6095846990</v>
      </c>
      <c r="R126" s="26">
        <v>6095845770</v>
      </c>
      <c r="S126" s="26" t="s">
        <v>2021</v>
      </c>
      <c r="T126" s="26" t="s">
        <v>2022</v>
      </c>
      <c r="U126" s="26" t="s">
        <v>1262</v>
      </c>
      <c r="V126" s="26" t="s">
        <v>2023</v>
      </c>
      <c r="W126" s="26" t="s">
        <v>545</v>
      </c>
      <c r="X126" s="26" t="s">
        <v>1656</v>
      </c>
      <c r="Y126" s="26" t="s">
        <v>2024</v>
      </c>
      <c r="Z126" s="26" t="s">
        <v>1306</v>
      </c>
      <c r="AA126" s="26" t="s">
        <v>2025</v>
      </c>
      <c r="AB126" s="26">
        <v>6095844568</v>
      </c>
      <c r="AC126" s="26"/>
      <c r="AD126" s="26"/>
      <c r="AE126" s="26" t="s">
        <v>2026</v>
      </c>
      <c r="AF126" s="26" t="s">
        <v>2027</v>
      </c>
      <c r="AG126" s="26" t="s">
        <v>991</v>
      </c>
      <c r="AH126" s="26" t="s">
        <v>2019</v>
      </c>
      <c r="AI126" s="26"/>
      <c r="AJ126" s="26" t="s">
        <v>1025</v>
      </c>
      <c r="AK126" s="26">
        <v>8690</v>
      </c>
      <c r="AL126" s="26" t="s">
        <v>545</v>
      </c>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t="s">
        <v>545</v>
      </c>
      <c r="CG126" s="26"/>
      <c r="CH126" s="26"/>
      <c r="CI126" s="26"/>
      <c r="CJ126" s="26"/>
      <c r="CK126" s="26"/>
      <c r="CL126" s="26"/>
      <c r="CM126" s="26"/>
      <c r="CN126" s="26">
        <v>2926</v>
      </c>
      <c r="CO126" s="26">
        <v>3114</v>
      </c>
      <c r="CP126" s="26"/>
      <c r="CQ126" s="26"/>
      <c r="CR126" s="26"/>
      <c r="CS126" s="26" t="s">
        <v>561</v>
      </c>
      <c r="CT126" s="26">
        <v>12</v>
      </c>
      <c r="CU126" s="26"/>
      <c r="CV126" s="26"/>
      <c r="CW126" s="26">
        <v>64890</v>
      </c>
      <c r="CX126" s="26" t="s">
        <v>545</v>
      </c>
      <c r="CY126" s="26"/>
      <c r="CZ126" s="26"/>
      <c r="DA126" s="26"/>
      <c r="DB126" s="26"/>
      <c r="DC126" s="26"/>
      <c r="DD126" s="26" t="s">
        <v>591</v>
      </c>
      <c r="DE126" s="26" t="s">
        <v>2022</v>
      </c>
      <c r="DF126" s="26" t="s">
        <v>695</v>
      </c>
      <c r="DG126" s="26" t="s">
        <v>2023</v>
      </c>
      <c r="DH126" s="26">
        <v>6095844569</v>
      </c>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row>
    <row r="127" spans="1:155" x14ac:dyDescent="0.2">
      <c r="A127" s="739">
        <v>11697</v>
      </c>
      <c r="B127" s="26" t="s">
        <v>2028</v>
      </c>
      <c r="C127" s="26"/>
      <c r="D127" s="26"/>
      <c r="E127" s="26"/>
      <c r="F127" s="26"/>
      <c r="G127" s="26"/>
      <c r="H127" s="26"/>
      <c r="I127" s="26"/>
      <c r="J127" s="26" t="s">
        <v>651</v>
      </c>
      <c r="K127" s="26"/>
      <c r="L127" s="26" t="s">
        <v>652</v>
      </c>
      <c r="M127" s="26"/>
      <c r="N127" s="26" t="s">
        <v>654</v>
      </c>
      <c r="O127" s="738">
        <v>50306</v>
      </c>
      <c r="P127" s="26">
        <v>9190</v>
      </c>
      <c r="Q127" s="26">
        <v>5154733400</v>
      </c>
      <c r="R127" s="26">
        <v>5154733000</v>
      </c>
      <c r="S127" s="26" t="s">
        <v>2029</v>
      </c>
      <c r="T127" s="26" t="s">
        <v>656</v>
      </c>
      <c r="U127" s="26" t="s">
        <v>657</v>
      </c>
      <c r="V127" s="26" t="s">
        <v>2030</v>
      </c>
      <c r="W127" s="26"/>
      <c r="X127" s="26" t="s">
        <v>2031</v>
      </c>
      <c r="Y127" s="26" t="s">
        <v>2032</v>
      </c>
      <c r="Z127" s="26" t="s">
        <v>1640</v>
      </c>
      <c r="AA127" s="26" t="s">
        <v>2033</v>
      </c>
      <c r="AB127" s="26">
        <v>6095844575</v>
      </c>
      <c r="AC127" s="26"/>
      <c r="AD127" s="26">
        <v>6302100377</v>
      </c>
      <c r="AE127" s="26" t="s">
        <v>2034</v>
      </c>
      <c r="AF127" s="26" t="s">
        <v>651</v>
      </c>
      <c r="AG127" s="26" t="s">
        <v>545</v>
      </c>
      <c r="AH127" s="26" t="s">
        <v>652</v>
      </c>
      <c r="AI127" s="26"/>
      <c r="AJ127" s="26" t="s">
        <v>654</v>
      </c>
      <c r="AK127" s="548">
        <v>50306</v>
      </c>
      <c r="AL127" s="26">
        <v>9190</v>
      </c>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t="s">
        <v>2035</v>
      </c>
      <c r="CG127" s="26"/>
      <c r="CH127" s="26"/>
      <c r="CI127" s="26"/>
      <c r="CJ127" s="26"/>
      <c r="CK127" s="26"/>
      <c r="CL127" s="26"/>
      <c r="CM127" s="26"/>
      <c r="CN127" s="26">
        <v>1535</v>
      </c>
      <c r="CO127" s="26">
        <v>1873</v>
      </c>
      <c r="CP127" s="26"/>
      <c r="CQ127" s="26"/>
      <c r="CR127" s="26"/>
      <c r="CS127" s="26" t="s">
        <v>561</v>
      </c>
      <c r="CT127" s="26">
        <v>12</v>
      </c>
      <c r="CU127" s="26"/>
      <c r="CV127" s="26"/>
      <c r="CW127" s="26">
        <v>38911</v>
      </c>
      <c r="CX127" s="26"/>
      <c r="CY127" s="26"/>
      <c r="CZ127" s="26"/>
      <c r="DA127" s="26"/>
      <c r="DB127" s="26"/>
      <c r="DC127" s="26"/>
      <c r="DD127" s="26" t="s">
        <v>2036</v>
      </c>
      <c r="DE127" s="26" t="s">
        <v>2037</v>
      </c>
      <c r="DF127" s="26" t="s">
        <v>2038</v>
      </c>
      <c r="DG127" s="26" t="s">
        <v>2039</v>
      </c>
      <c r="DH127" s="26">
        <v>6096896648</v>
      </c>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row>
    <row r="128" spans="1:155" x14ac:dyDescent="0.2">
      <c r="A128" s="739">
        <v>11248</v>
      </c>
      <c r="B128" s="26" t="s">
        <v>2040</v>
      </c>
      <c r="C128" s="26"/>
      <c r="D128" s="26"/>
      <c r="E128" s="26"/>
      <c r="F128" s="26"/>
      <c r="G128" s="26"/>
      <c r="H128" s="26"/>
      <c r="I128" s="26"/>
      <c r="J128" s="26" t="s">
        <v>2041</v>
      </c>
      <c r="K128" s="26" t="s">
        <v>2042</v>
      </c>
      <c r="L128" s="26" t="s">
        <v>2043</v>
      </c>
      <c r="M128" s="26" t="s">
        <v>2044</v>
      </c>
      <c r="N128" s="26" t="s">
        <v>644</v>
      </c>
      <c r="O128" s="26">
        <v>68102</v>
      </c>
      <c r="P128" s="26">
        <v>1944</v>
      </c>
      <c r="Q128" s="26">
        <v>4029163611</v>
      </c>
      <c r="R128" s="26">
        <v>4029163030</v>
      </c>
      <c r="S128" s="26" t="s">
        <v>2045</v>
      </c>
      <c r="T128" s="26" t="s">
        <v>2046</v>
      </c>
      <c r="U128" s="26" t="s">
        <v>1733</v>
      </c>
      <c r="V128" s="26" t="s">
        <v>2047</v>
      </c>
      <c r="W128" s="26" t="s">
        <v>2048</v>
      </c>
      <c r="X128" s="26" t="s">
        <v>2049</v>
      </c>
      <c r="Y128" s="26" t="s">
        <v>2050</v>
      </c>
      <c r="Z128" s="26" t="s">
        <v>2051</v>
      </c>
      <c r="AA128" s="26" t="s">
        <v>2052</v>
      </c>
      <c r="AB128" s="26">
        <v>4029163611</v>
      </c>
      <c r="AC128" s="26"/>
      <c r="AD128" s="26">
        <v>4029163030</v>
      </c>
      <c r="AE128" s="26" t="s">
        <v>2047</v>
      </c>
      <c r="AF128" s="26" t="s">
        <v>2041</v>
      </c>
      <c r="AG128" s="26" t="s">
        <v>2042</v>
      </c>
      <c r="AH128" s="26" t="s">
        <v>2043</v>
      </c>
      <c r="AI128" s="26" t="s">
        <v>2044</v>
      </c>
      <c r="AJ128" s="26" t="s">
        <v>644</v>
      </c>
      <c r="AK128" s="26">
        <v>68102</v>
      </c>
      <c r="AL128" s="26">
        <v>1944</v>
      </c>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t="s">
        <v>2053</v>
      </c>
      <c r="CG128" s="26"/>
      <c r="CH128" s="26"/>
      <c r="CI128" s="26"/>
      <c r="CJ128" s="26"/>
      <c r="CK128" s="26"/>
      <c r="CL128" s="26"/>
      <c r="CM128" s="26"/>
      <c r="CN128" s="26">
        <v>1100</v>
      </c>
      <c r="CO128" s="26">
        <v>2877</v>
      </c>
      <c r="CP128" s="26"/>
      <c r="CQ128" s="26"/>
      <c r="CR128" s="26"/>
      <c r="CS128" s="26" t="s">
        <v>561</v>
      </c>
      <c r="CT128" s="26">
        <v>12</v>
      </c>
      <c r="CU128" s="26"/>
      <c r="CV128" s="26"/>
      <c r="CW128" s="26">
        <v>10391</v>
      </c>
      <c r="CX128" s="740">
        <v>31</v>
      </c>
      <c r="CY128" s="26"/>
      <c r="CZ128" s="26"/>
      <c r="DA128" s="26"/>
      <c r="DB128" s="26"/>
      <c r="DC128" s="26"/>
      <c r="DD128" s="26" t="s">
        <v>2054</v>
      </c>
      <c r="DE128" s="26" t="s">
        <v>2046</v>
      </c>
      <c r="DF128" s="26" t="s">
        <v>1733</v>
      </c>
      <c r="DG128" s="26" t="s">
        <v>2047</v>
      </c>
      <c r="DH128" s="26">
        <v>4029163611</v>
      </c>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row>
    <row r="129" spans="1:155" x14ac:dyDescent="0.2">
      <c r="A129" s="739">
        <v>10538</v>
      </c>
      <c r="B129" s="26" t="s">
        <v>2055</v>
      </c>
      <c r="C129" s="26"/>
      <c r="D129" s="26"/>
      <c r="E129" s="26"/>
      <c r="F129" s="26"/>
      <c r="G129" s="26"/>
      <c r="H129" s="26"/>
      <c r="I129" s="26"/>
      <c r="J129" s="26" t="s">
        <v>2056</v>
      </c>
      <c r="K129" s="26" t="s">
        <v>2057</v>
      </c>
      <c r="L129" s="26" t="s">
        <v>1151</v>
      </c>
      <c r="M129" s="26"/>
      <c r="N129" s="26" t="s">
        <v>1119</v>
      </c>
      <c r="O129" s="26">
        <v>2110</v>
      </c>
      <c r="P129" s="26" t="s">
        <v>545</v>
      </c>
      <c r="Q129" s="26">
        <v>3127022832</v>
      </c>
      <c r="R129" s="26"/>
      <c r="S129" s="26" t="s">
        <v>2058</v>
      </c>
      <c r="T129" s="26" t="s">
        <v>2059</v>
      </c>
      <c r="U129" s="26" t="s">
        <v>2060</v>
      </c>
      <c r="V129" s="26" t="s">
        <v>2061</v>
      </c>
      <c r="W129" s="26" t="s">
        <v>2062</v>
      </c>
      <c r="X129" s="26" t="s">
        <v>2058</v>
      </c>
      <c r="Y129" s="26" t="s">
        <v>2059</v>
      </c>
      <c r="Z129" s="26" t="s">
        <v>2060</v>
      </c>
      <c r="AA129" s="26" t="s">
        <v>2055</v>
      </c>
      <c r="AB129" s="26">
        <v>3127022832</v>
      </c>
      <c r="AC129" s="26"/>
      <c r="AD129" s="26"/>
      <c r="AE129" s="26" t="s">
        <v>2061</v>
      </c>
      <c r="AF129" s="26" t="s">
        <v>2056</v>
      </c>
      <c r="AG129" s="26" t="s">
        <v>2057</v>
      </c>
      <c r="AH129" s="26" t="s">
        <v>1151</v>
      </c>
      <c r="AI129" s="26"/>
      <c r="AJ129" s="26" t="s">
        <v>1119</v>
      </c>
      <c r="AK129" s="26">
        <v>2110</v>
      </c>
      <c r="AL129" s="26" t="s">
        <v>545</v>
      </c>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t="s">
        <v>2063</v>
      </c>
      <c r="CG129" s="26"/>
      <c r="CH129" s="26"/>
      <c r="CI129" s="26"/>
      <c r="CJ129" s="26"/>
      <c r="CK129" s="26"/>
      <c r="CL129" s="26"/>
      <c r="CM129" s="26"/>
      <c r="CN129" s="26">
        <v>1834</v>
      </c>
      <c r="CO129" s="26">
        <v>2853</v>
      </c>
      <c r="CP129" s="26"/>
      <c r="CQ129" s="26"/>
      <c r="CR129" s="26"/>
      <c r="CS129" s="26" t="s">
        <v>561</v>
      </c>
      <c r="CT129" s="26">
        <v>12</v>
      </c>
      <c r="CU129" s="26"/>
      <c r="CV129" s="26"/>
      <c r="CW129" s="26">
        <v>22276</v>
      </c>
      <c r="CX129" s="740">
        <v>31</v>
      </c>
      <c r="CY129" s="26"/>
      <c r="CZ129" s="26"/>
      <c r="DA129" s="26"/>
      <c r="DB129" s="26"/>
      <c r="DC129" s="26"/>
      <c r="DD129" s="26" t="s">
        <v>1074</v>
      </c>
      <c r="DE129" s="26" t="s">
        <v>2064</v>
      </c>
      <c r="DF129" s="26" t="s">
        <v>2065</v>
      </c>
      <c r="DG129" s="26" t="s">
        <v>2066</v>
      </c>
      <c r="DH129" s="26">
        <v>6179362930</v>
      </c>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row>
    <row r="130" spans="1:155" x14ac:dyDescent="0.2">
      <c r="A130" s="739">
        <v>11313</v>
      </c>
      <c r="B130" s="26" t="s">
        <v>2067</v>
      </c>
      <c r="C130" s="26"/>
      <c r="D130" s="26"/>
      <c r="E130" s="26"/>
      <c r="F130" s="26"/>
      <c r="G130" s="26"/>
      <c r="H130" s="26"/>
      <c r="I130" s="26"/>
      <c r="J130" s="26" t="s">
        <v>2068</v>
      </c>
      <c r="K130" s="26"/>
      <c r="L130" s="26" t="s">
        <v>2069</v>
      </c>
      <c r="M130" s="26" t="s">
        <v>2070</v>
      </c>
      <c r="N130" s="26" t="s">
        <v>1119</v>
      </c>
      <c r="O130" s="738">
        <v>1201</v>
      </c>
      <c r="P130" s="26" t="s">
        <v>545</v>
      </c>
      <c r="Q130" s="26">
        <v>4133954636</v>
      </c>
      <c r="R130" s="26"/>
      <c r="S130" s="26" t="s">
        <v>2071</v>
      </c>
      <c r="T130" s="26" t="s">
        <v>2072</v>
      </c>
      <c r="U130" s="26" t="s">
        <v>647</v>
      </c>
      <c r="V130" s="26" t="s">
        <v>2073</v>
      </c>
      <c r="W130" s="26" t="s">
        <v>2074</v>
      </c>
      <c r="X130" s="26" t="s">
        <v>2075</v>
      </c>
      <c r="Y130" s="26" t="s">
        <v>2076</v>
      </c>
      <c r="Z130" s="26" t="s">
        <v>2077</v>
      </c>
      <c r="AA130" s="26" t="s">
        <v>2067</v>
      </c>
      <c r="AB130" s="26">
        <v>7742306318</v>
      </c>
      <c r="AC130" s="26"/>
      <c r="AD130" s="26"/>
      <c r="AE130" s="26" t="s">
        <v>2078</v>
      </c>
      <c r="AF130" s="26" t="s">
        <v>2068</v>
      </c>
      <c r="AG130" s="26" t="s">
        <v>545</v>
      </c>
      <c r="AH130" s="26" t="s">
        <v>2069</v>
      </c>
      <c r="AI130" s="26" t="s">
        <v>2070</v>
      </c>
      <c r="AJ130" s="26" t="s">
        <v>1119</v>
      </c>
      <c r="AK130" s="548">
        <v>1201</v>
      </c>
      <c r="AL130" s="26" t="s">
        <v>545</v>
      </c>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t="s">
        <v>2079</v>
      </c>
      <c r="CG130" s="26"/>
      <c r="CH130" s="26"/>
      <c r="CI130" s="26"/>
      <c r="CJ130" s="26"/>
      <c r="CK130" s="26"/>
      <c r="CL130" s="26"/>
      <c r="CM130" s="26"/>
      <c r="CN130" s="26">
        <v>1165</v>
      </c>
      <c r="CO130" s="26">
        <v>2208</v>
      </c>
      <c r="CP130" s="26"/>
      <c r="CQ130" s="26"/>
      <c r="CR130" s="26"/>
      <c r="CS130" s="26" t="s">
        <v>561</v>
      </c>
      <c r="CT130" s="26">
        <v>12</v>
      </c>
      <c r="CU130" s="26"/>
      <c r="CV130" s="26"/>
      <c r="CW130" s="26">
        <v>71714</v>
      </c>
      <c r="CX130" s="740">
        <v>429</v>
      </c>
      <c r="CY130" s="26"/>
      <c r="CZ130" s="26"/>
      <c r="DA130" s="26"/>
      <c r="DB130" s="26"/>
      <c r="DC130" s="26"/>
      <c r="DD130" s="26" t="s">
        <v>2080</v>
      </c>
      <c r="DE130" s="26" t="s">
        <v>2081</v>
      </c>
      <c r="DF130" s="26" t="s">
        <v>2082</v>
      </c>
      <c r="DG130" s="26" t="s">
        <v>2083</v>
      </c>
      <c r="DH130" s="26">
        <v>6108076512</v>
      </c>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row>
    <row r="131" spans="1:155" x14ac:dyDescent="0.2">
      <c r="A131" s="739">
        <v>10048</v>
      </c>
      <c r="B131" s="26" t="s">
        <v>2084</v>
      </c>
      <c r="C131" s="26"/>
      <c r="D131" s="26"/>
      <c r="E131" s="26"/>
      <c r="F131" s="26"/>
      <c r="G131" s="26"/>
      <c r="H131" s="26"/>
      <c r="I131" s="26"/>
      <c r="J131" s="26" t="s">
        <v>2085</v>
      </c>
      <c r="K131" s="26"/>
      <c r="L131" s="26" t="s">
        <v>652</v>
      </c>
      <c r="M131" s="26" t="s">
        <v>653</v>
      </c>
      <c r="N131" s="26" t="s">
        <v>654</v>
      </c>
      <c r="O131" s="738">
        <v>50309</v>
      </c>
      <c r="P131" s="26">
        <v>3636</v>
      </c>
      <c r="Q131" s="26">
        <v>5155576604</v>
      </c>
      <c r="R131" s="26">
        <v>5155578623</v>
      </c>
      <c r="S131" s="26" t="s">
        <v>702</v>
      </c>
      <c r="T131" s="26" t="s">
        <v>2086</v>
      </c>
      <c r="U131" s="26" t="s">
        <v>2087</v>
      </c>
      <c r="V131" s="26" t="s">
        <v>2088</v>
      </c>
      <c r="W131" s="26" t="s">
        <v>2089</v>
      </c>
      <c r="X131" s="26" t="s">
        <v>2090</v>
      </c>
      <c r="Y131" s="26" t="s">
        <v>2091</v>
      </c>
      <c r="Z131" s="26" t="s">
        <v>1306</v>
      </c>
      <c r="AA131" s="26" t="s">
        <v>2084</v>
      </c>
      <c r="AB131" s="26">
        <v>5155577020</v>
      </c>
      <c r="AC131" s="26"/>
      <c r="AD131" s="26">
        <v>5155578623</v>
      </c>
      <c r="AE131" s="26" t="s">
        <v>2088</v>
      </c>
      <c r="AF131" s="26" t="s">
        <v>2085</v>
      </c>
      <c r="AG131" s="26" t="s">
        <v>2092</v>
      </c>
      <c r="AH131" s="26" t="s">
        <v>652</v>
      </c>
      <c r="AI131" s="26" t="s">
        <v>653</v>
      </c>
      <c r="AJ131" s="26" t="s">
        <v>654</v>
      </c>
      <c r="AK131" s="548">
        <v>50309</v>
      </c>
      <c r="AL131" s="26"/>
      <c r="AM131" s="26" t="s">
        <v>702</v>
      </c>
      <c r="AN131" s="26" t="s">
        <v>2086</v>
      </c>
      <c r="AO131" s="26" t="s">
        <v>725</v>
      </c>
      <c r="AP131" s="26" t="s">
        <v>2084</v>
      </c>
      <c r="AQ131" s="26">
        <v>5155576604</v>
      </c>
      <c r="AR131" s="26"/>
      <c r="AS131" s="26">
        <v>5155578623</v>
      </c>
      <c r="AT131" s="26" t="s">
        <v>2088</v>
      </c>
      <c r="AU131" s="26" t="s">
        <v>2085</v>
      </c>
      <c r="AV131" s="26" t="s">
        <v>2092</v>
      </c>
      <c r="AW131" s="26" t="s">
        <v>652</v>
      </c>
      <c r="AX131" s="26" t="s">
        <v>653</v>
      </c>
      <c r="AY131" s="26" t="s">
        <v>654</v>
      </c>
      <c r="AZ131" s="26" t="s">
        <v>2093</v>
      </c>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v>853</v>
      </c>
      <c r="CO131" s="26">
        <v>578</v>
      </c>
      <c r="CP131" s="26">
        <v>786</v>
      </c>
      <c r="CQ131" s="26"/>
      <c r="CR131" s="26"/>
      <c r="CS131" s="26" t="s">
        <v>561</v>
      </c>
      <c r="CT131" s="26">
        <v>12</v>
      </c>
      <c r="CU131" s="26"/>
      <c r="CV131" s="26"/>
      <c r="CW131" s="26">
        <v>62383</v>
      </c>
      <c r="CX131" s="26"/>
      <c r="CY131" s="26"/>
      <c r="CZ131" s="26"/>
      <c r="DA131" s="26"/>
      <c r="DB131" s="26"/>
      <c r="DC131" s="26"/>
      <c r="DD131" s="26" t="s">
        <v>702</v>
      </c>
      <c r="DE131" s="26" t="s">
        <v>2086</v>
      </c>
      <c r="DF131" s="26" t="s">
        <v>725</v>
      </c>
      <c r="DG131" s="26" t="s">
        <v>2088</v>
      </c>
      <c r="DH131" s="26">
        <v>5155576604</v>
      </c>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row>
    <row r="132" spans="1:155" x14ac:dyDescent="0.2">
      <c r="A132" s="739">
        <v>10510</v>
      </c>
      <c r="B132" s="26" t="s">
        <v>2094</v>
      </c>
      <c r="C132" s="26"/>
      <c r="D132" s="26"/>
      <c r="E132" s="26"/>
      <c r="F132" s="26"/>
      <c r="G132" s="26" t="s">
        <v>545</v>
      </c>
      <c r="H132" s="26" t="s">
        <v>545</v>
      </c>
      <c r="I132" s="26" t="s">
        <v>545</v>
      </c>
      <c r="J132" s="26" t="s">
        <v>2095</v>
      </c>
      <c r="K132" s="26" t="s">
        <v>545</v>
      </c>
      <c r="L132" s="26" t="s">
        <v>1164</v>
      </c>
      <c r="M132" s="26" t="s">
        <v>1165</v>
      </c>
      <c r="N132" s="26" t="s">
        <v>764</v>
      </c>
      <c r="O132" s="26">
        <v>53719</v>
      </c>
      <c r="P132" s="26" t="s">
        <v>545</v>
      </c>
      <c r="Q132" s="26">
        <v>3193632653</v>
      </c>
      <c r="R132" s="26"/>
      <c r="S132" s="26" t="s">
        <v>1814</v>
      </c>
      <c r="T132" s="26" t="s">
        <v>2096</v>
      </c>
      <c r="U132" s="26" t="s">
        <v>2097</v>
      </c>
      <c r="V132" s="26" t="s">
        <v>2098</v>
      </c>
      <c r="W132" s="26" t="s">
        <v>545</v>
      </c>
      <c r="X132" s="26" t="s">
        <v>2099</v>
      </c>
      <c r="Y132" s="26" t="s">
        <v>2100</v>
      </c>
      <c r="Z132" s="26" t="s">
        <v>2101</v>
      </c>
      <c r="AA132" s="26" t="s">
        <v>2094</v>
      </c>
      <c r="AB132" s="26">
        <v>6088246043</v>
      </c>
      <c r="AC132" s="26"/>
      <c r="AD132" s="26">
        <v>6088246043</v>
      </c>
      <c r="AE132" s="26" t="s">
        <v>2102</v>
      </c>
      <c r="AF132" s="26" t="s">
        <v>2095</v>
      </c>
      <c r="AG132" s="26" t="s">
        <v>545</v>
      </c>
      <c r="AH132" s="26" t="s">
        <v>2103</v>
      </c>
      <c r="AI132" s="26" t="s">
        <v>1165</v>
      </c>
      <c r="AJ132" s="26" t="s">
        <v>764</v>
      </c>
      <c r="AK132" s="26">
        <v>53719</v>
      </c>
      <c r="AL132" s="26" t="s">
        <v>545</v>
      </c>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t="s">
        <v>2104</v>
      </c>
      <c r="CG132" s="26"/>
      <c r="CH132" s="26"/>
      <c r="CI132" s="26"/>
      <c r="CJ132" s="26"/>
      <c r="CK132" s="26"/>
      <c r="CL132" s="26"/>
      <c r="CM132" s="26"/>
      <c r="CN132" s="26">
        <v>2620</v>
      </c>
      <c r="CO132" s="26">
        <v>1760</v>
      </c>
      <c r="CP132" s="26"/>
      <c r="CQ132" s="26"/>
      <c r="CR132" s="26"/>
      <c r="CS132" s="26" t="s">
        <v>561</v>
      </c>
      <c r="CT132" s="26">
        <v>12</v>
      </c>
      <c r="CU132" s="26"/>
      <c r="CV132" s="26"/>
      <c r="CW132" s="26">
        <v>58017</v>
      </c>
      <c r="CX132" s="26" t="s">
        <v>545</v>
      </c>
      <c r="CY132" s="26"/>
      <c r="CZ132" s="26" t="s">
        <v>545</v>
      </c>
      <c r="DA132" s="26" t="s">
        <v>545</v>
      </c>
      <c r="DB132" s="26" t="s">
        <v>545</v>
      </c>
      <c r="DC132" s="26" t="s">
        <v>545</v>
      </c>
      <c r="DD132" s="26" t="s">
        <v>2105</v>
      </c>
      <c r="DE132" s="26" t="s">
        <v>2106</v>
      </c>
      <c r="DF132" s="26" t="s">
        <v>2107</v>
      </c>
      <c r="DG132" s="26" t="s">
        <v>2108</v>
      </c>
      <c r="DH132" s="26">
        <v>6088246045</v>
      </c>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row>
    <row r="133" spans="1:155" x14ac:dyDescent="0.2">
      <c r="A133" s="739">
        <v>10037</v>
      </c>
      <c r="B133" s="26" t="s">
        <v>2109</v>
      </c>
      <c r="C133" s="26"/>
      <c r="D133" s="26"/>
      <c r="E133" s="26"/>
      <c r="F133" s="26"/>
      <c r="G133" s="26"/>
      <c r="H133" s="26"/>
      <c r="I133" s="26"/>
      <c r="J133" s="26" t="s">
        <v>2110</v>
      </c>
      <c r="K133" s="26"/>
      <c r="L133" s="26" t="s">
        <v>2111</v>
      </c>
      <c r="M133" s="26" t="s">
        <v>1650</v>
      </c>
      <c r="N133" s="26" t="s">
        <v>901</v>
      </c>
      <c r="O133" s="26">
        <v>55121</v>
      </c>
      <c r="P133" s="26" t="s">
        <v>545</v>
      </c>
      <c r="Q133" s="26">
        <v>6516621000</v>
      </c>
      <c r="R133" s="26"/>
      <c r="S133" s="26" t="s">
        <v>2112</v>
      </c>
      <c r="T133" s="26" t="s">
        <v>2113</v>
      </c>
      <c r="U133" s="26" t="s">
        <v>855</v>
      </c>
      <c r="V133" s="26" t="s">
        <v>2114</v>
      </c>
      <c r="W133" s="26" t="s">
        <v>2115</v>
      </c>
      <c r="X133" s="26" t="s">
        <v>2116</v>
      </c>
      <c r="Y133" s="26" t="s">
        <v>2117</v>
      </c>
      <c r="Z133" s="26" t="s">
        <v>2118</v>
      </c>
      <c r="AA133" s="26" t="s">
        <v>2109</v>
      </c>
      <c r="AB133" s="26">
        <v>6516629813</v>
      </c>
      <c r="AC133" s="26"/>
      <c r="AD133" s="26"/>
      <c r="AE133" s="26" t="s">
        <v>2119</v>
      </c>
      <c r="AF133" s="26" t="s">
        <v>2110</v>
      </c>
      <c r="AG133" s="26" t="s">
        <v>545</v>
      </c>
      <c r="AH133" s="26" t="s">
        <v>2111</v>
      </c>
      <c r="AI133" s="26" t="s">
        <v>1650</v>
      </c>
      <c r="AJ133" s="26" t="s">
        <v>901</v>
      </c>
      <c r="AK133" s="26">
        <v>55121</v>
      </c>
      <c r="AL133" s="26" t="s">
        <v>545</v>
      </c>
      <c r="AM133" s="26" t="s">
        <v>2120</v>
      </c>
      <c r="AN133" s="26" t="s">
        <v>2121</v>
      </c>
      <c r="AO133" s="26" t="s">
        <v>2122</v>
      </c>
      <c r="AP133" s="26" t="s">
        <v>2109</v>
      </c>
      <c r="AQ133" s="26">
        <v>6516620184</v>
      </c>
      <c r="AR133" s="26"/>
      <c r="AS133" s="26"/>
      <c r="AT133" s="26" t="s">
        <v>2123</v>
      </c>
      <c r="AU133" s="26" t="s">
        <v>2124</v>
      </c>
      <c r="AV133" s="26" t="s">
        <v>545</v>
      </c>
      <c r="AW133" s="26" t="s">
        <v>2111</v>
      </c>
      <c r="AX133" s="26" t="s">
        <v>1650</v>
      </c>
      <c r="AY133" s="26" t="s">
        <v>901</v>
      </c>
      <c r="AZ133" s="26" t="s">
        <v>2125</v>
      </c>
      <c r="BA133" s="26" t="s">
        <v>545</v>
      </c>
      <c r="BB133" s="26" t="s">
        <v>2126</v>
      </c>
      <c r="BC133" s="26" t="s">
        <v>472</v>
      </c>
      <c r="BD133" s="26" t="s">
        <v>2127</v>
      </c>
      <c r="BE133" s="26" t="s">
        <v>2109</v>
      </c>
      <c r="BF133" s="26">
        <v>6516621704</v>
      </c>
      <c r="BG133" s="26"/>
      <c r="BH133" s="26"/>
      <c r="BI133" s="26" t="s">
        <v>2128</v>
      </c>
      <c r="BJ133" s="26" t="s">
        <v>2124</v>
      </c>
      <c r="BK133" s="26" t="s">
        <v>545</v>
      </c>
      <c r="BL133" s="26" t="s">
        <v>2111</v>
      </c>
      <c r="BM133" s="26" t="s">
        <v>1650</v>
      </c>
      <c r="BN133" s="26" t="s">
        <v>901</v>
      </c>
      <c r="BO133" s="26">
        <v>55122</v>
      </c>
      <c r="BP133" s="26" t="s">
        <v>545</v>
      </c>
      <c r="BQ133" s="26"/>
      <c r="BR133" s="26"/>
      <c r="BS133" s="26"/>
      <c r="BT133" s="26"/>
      <c r="BU133" s="26"/>
      <c r="BV133" s="26"/>
      <c r="BW133" s="26"/>
      <c r="BX133" s="26"/>
      <c r="BY133" s="26"/>
      <c r="BZ133" s="26"/>
      <c r="CA133" s="26"/>
      <c r="CB133" s="26"/>
      <c r="CC133" s="26"/>
      <c r="CD133" s="26"/>
      <c r="CE133" s="26"/>
      <c r="CF133" s="26" t="s">
        <v>2129</v>
      </c>
      <c r="CG133" s="26"/>
      <c r="CH133" s="26"/>
      <c r="CI133" s="26"/>
      <c r="CJ133" s="26"/>
      <c r="CK133" s="26"/>
      <c r="CL133" s="26"/>
      <c r="CM133" s="26"/>
      <c r="CN133" s="26">
        <v>846</v>
      </c>
      <c r="CO133" s="26">
        <v>477</v>
      </c>
      <c r="CP133" s="26">
        <v>479</v>
      </c>
      <c r="CQ133" s="26">
        <v>730</v>
      </c>
      <c r="CR133" s="26"/>
      <c r="CS133" s="26" t="s">
        <v>561</v>
      </c>
      <c r="CT133" s="26">
        <v>12</v>
      </c>
      <c r="CU133" s="26"/>
      <c r="CV133" s="26"/>
      <c r="CW133" s="26">
        <v>55026</v>
      </c>
      <c r="CX133" s="740">
        <v>461</v>
      </c>
      <c r="CY133" s="26"/>
      <c r="CZ133" s="26"/>
      <c r="DA133" s="26"/>
      <c r="DB133" s="26"/>
      <c r="DC133" s="26"/>
      <c r="DD133" s="26" t="s">
        <v>2120</v>
      </c>
      <c r="DE133" s="26" t="s">
        <v>2121</v>
      </c>
      <c r="DF133" s="26" t="s">
        <v>2130</v>
      </c>
      <c r="DG133" s="26" t="s">
        <v>2123</v>
      </c>
      <c r="DH133" s="26">
        <v>6516620184</v>
      </c>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row>
    <row r="134" spans="1:155" x14ac:dyDescent="0.2">
      <c r="A134" s="739">
        <v>11551</v>
      </c>
      <c r="B134" s="26" t="s">
        <v>2131</v>
      </c>
      <c r="C134" s="26"/>
      <c r="D134" s="26"/>
      <c r="E134" s="26"/>
      <c r="F134" s="26"/>
      <c r="G134" s="26"/>
      <c r="H134" s="26"/>
      <c r="I134" s="26"/>
      <c r="J134" s="26" t="s">
        <v>2132</v>
      </c>
      <c r="K134" s="26"/>
      <c r="L134" s="26" t="s">
        <v>2133</v>
      </c>
      <c r="M134" s="26" t="s">
        <v>2134</v>
      </c>
      <c r="N134" s="26" t="s">
        <v>2135</v>
      </c>
      <c r="O134" s="26">
        <v>58121</v>
      </c>
      <c r="P134" s="26" t="s">
        <v>545</v>
      </c>
      <c r="Q134" s="26">
        <v>7012772279</v>
      </c>
      <c r="R134" s="26">
        <v>7012821111</v>
      </c>
      <c r="S134" s="26" t="s">
        <v>663</v>
      </c>
      <c r="T134" s="26" t="s">
        <v>2136</v>
      </c>
      <c r="U134" s="26" t="s">
        <v>855</v>
      </c>
      <c r="V134" s="26" t="s">
        <v>2137</v>
      </c>
      <c r="W134" s="26" t="s">
        <v>2138</v>
      </c>
      <c r="X134" s="26" t="s">
        <v>2139</v>
      </c>
      <c r="Y134" s="26" t="s">
        <v>2140</v>
      </c>
      <c r="Z134" s="26" t="s">
        <v>2141</v>
      </c>
      <c r="AA134" s="26" t="s">
        <v>2131</v>
      </c>
      <c r="AB134" s="26">
        <v>7012772255</v>
      </c>
      <c r="AC134" s="26"/>
      <c r="AD134" s="26">
        <v>7012821111</v>
      </c>
      <c r="AE134" s="26" t="s">
        <v>2142</v>
      </c>
      <c r="AF134" s="26" t="s">
        <v>2132</v>
      </c>
      <c r="AG134" s="26" t="s">
        <v>545</v>
      </c>
      <c r="AH134" s="26" t="s">
        <v>2133</v>
      </c>
      <c r="AI134" s="26" t="s">
        <v>2134</v>
      </c>
      <c r="AJ134" s="26" t="s">
        <v>2135</v>
      </c>
      <c r="AK134" s="26">
        <v>58121</v>
      </c>
      <c r="AL134" s="26" t="s">
        <v>545</v>
      </c>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t="s">
        <v>2143</v>
      </c>
      <c r="CG134" s="26"/>
      <c r="CH134" s="26"/>
      <c r="CI134" s="26"/>
      <c r="CJ134" s="26"/>
      <c r="CK134" s="26"/>
      <c r="CL134" s="26"/>
      <c r="CM134" s="26"/>
      <c r="CN134" s="26">
        <v>1394</v>
      </c>
      <c r="CO134" s="26">
        <v>1619</v>
      </c>
      <c r="CP134" s="26"/>
      <c r="CQ134" s="26"/>
      <c r="CR134" s="26"/>
      <c r="CS134" s="26" t="s">
        <v>561</v>
      </c>
      <c r="CT134" s="26">
        <v>12</v>
      </c>
      <c r="CU134" s="26"/>
      <c r="CV134" s="26"/>
      <c r="CW134" s="26">
        <v>55891</v>
      </c>
      <c r="CX134" s="26"/>
      <c r="CY134" s="26"/>
      <c r="CZ134" s="26"/>
      <c r="DA134" s="26"/>
      <c r="DB134" s="26"/>
      <c r="DC134" s="26"/>
      <c r="DD134" s="26" t="s">
        <v>2144</v>
      </c>
      <c r="DE134" s="26" t="s">
        <v>2145</v>
      </c>
      <c r="DF134" s="26" t="s">
        <v>2146</v>
      </c>
      <c r="DG134" s="26" t="s">
        <v>2147</v>
      </c>
      <c r="DH134" s="26">
        <v>7012772054</v>
      </c>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row>
    <row r="135" spans="1:155" x14ac:dyDescent="0.2">
      <c r="A135" s="739">
        <v>10038</v>
      </c>
      <c r="B135" s="26" t="s">
        <v>2148</v>
      </c>
      <c r="C135" s="26"/>
      <c r="D135" s="26"/>
      <c r="E135" s="26"/>
      <c r="F135" s="26"/>
      <c r="G135" s="26"/>
      <c r="H135" s="26"/>
      <c r="I135" s="26"/>
      <c r="J135" s="26" t="s">
        <v>2110</v>
      </c>
      <c r="K135" s="26"/>
      <c r="L135" s="26" t="s">
        <v>2111</v>
      </c>
      <c r="M135" s="26" t="s">
        <v>1650</v>
      </c>
      <c r="N135" s="26" t="s">
        <v>901</v>
      </c>
      <c r="O135" s="26">
        <v>55121</v>
      </c>
      <c r="P135" s="26" t="s">
        <v>545</v>
      </c>
      <c r="Q135" s="26">
        <v>6516627329</v>
      </c>
      <c r="R135" s="26"/>
      <c r="S135" s="26" t="s">
        <v>2149</v>
      </c>
      <c r="T135" s="26" t="s">
        <v>2150</v>
      </c>
      <c r="U135" s="26" t="s">
        <v>855</v>
      </c>
      <c r="V135" s="26" t="s">
        <v>2151</v>
      </c>
      <c r="W135" s="26" t="s">
        <v>2115</v>
      </c>
      <c r="X135" s="26" t="s">
        <v>2116</v>
      </c>
      <c r="Y135" s="26" t="s">
        <v>2117</v>
      </c>
      <c r="Z135" s="26" t="s">
        <v>2118</v>
      </c>
      <c r="AA135" s="26" t="s">
        <v>2109</v>
      </c>
      <c r="AB135" s="26">
        <v>6516629813</v>
      </c>
      <c r="AC135" s="26"/>
      <c r="AD135" s="26"/>
      <c r="AE135" s="26" t="s">
        <v>2119</v>
      </c>
      <c r="AF135" s="26" t="s">
        <v>2110</v>
      </c>
      <c r="AG135" s="26" t="s">
        <v>545</v>
      </c>
      <c r="AH135" s="26" t="s">
        <v>2111</v>
      </c>
      <c r="AI135" s="26" t="s">
        <v>1650</v>
      </c>
      <c r="AJ135" s="26" t="s">
        <v>901</v>
      </c>
      <c r="AK135" s="26">
        <v>55121</v>
      </c>
      <c r="AL135" s="26" t="s">
        <v>545</v>
      </c>
      <c r="AM135" s="26" t="s">
        <v>2120</v>
      </c>
      <c r="AN135" s="26" t="s">
        <v>2121</v>
      </c>
      <c r="AO135" s="26" t="s">
        <v>2122</v>
      </c>
      <c r="AP135" s="26" t="s">
        <v>2109</v>
      </c>
      <c r="AQ135" s="26">
        <v>6516620184</v>
      </c>
      <c r="AR135" s="26"/>
      <c r="AS135" s="26"/>
      <c r="AT135" s="26" t="s">
        <v>2123</v>
      </c>
      <c r="AU135" s="26" t="s">
        <v>2124</v>
      </c>
      <c r="AV135" s="26" t="s">
        <v>545</v>
      </c>
      <c r="AW135" s="26" t="s">
        <v>2111</v>
      </c>
      <c r="AX135" s="26" t="s">
        <v>1650</v>
      </c>
      <c r="AY135" s="26" t="s">
        <v>901</v>
      </c>
      <c r="AZ135" s="26" t="s">
        <v>2125</v>
      </c>
      <c r="BA135" s="26" t="s">
        <v>545</v>
      </c>
      <c r="BB135" s="26" t="s">
        <v>2126</v>
      </c>
      <c r="BC135" s="26" t="s">
        <v>472</v>
      </c>
      <c r="BD135" s="26" t="s">
        <v>2127</v>
      </c>
      <c r="BE135" s="26" t="s">
        <v>2109</v>
      </c>
      <c r="BF135" s="26">
        <v>6516621704</v>
      </c>
      <c r="BG135" s="26"/>
      <c r="BH135" s="26"/>
      <c r="BI135" s="26" t="s">
        <v>2128</v>
      </c>
      <c r="BJ135" s="26" t="s">
        <v>2124</v>
      </c>
      <c r="BK135" s="26" t="s">
        <v>545</v>
      </c>
      <c r="BL135" s="26" t="s">
        <v>2111</v>
      </c>
      <c r="BM135" s="26" t="s">
        <v>1650</v>
      </c>
      <c r="BN135" s="26" t="s">
        <v>901</v>
      </c>
      <c r="BO135" s="26">
        <v>55122</v>
      </c>
      <c r="BP135" s="26" t="s">
        <v>545</v>
      </c>
      <c r="BQ135" s="26"/>
      <c r="BR135" s="26"/>
      <c r="BS135" s="26"/>
      <c r="BT135" s="26"/>
      <c r="BU135" s="26"/>
      <c r="BV135" s="26"/>
      <c r="BW135" s="26"/>
      <c r="BX135" s="26"/>
      <c r="BY135" s="26"/>
      <c r="BZ135" s="26"/>
      <c r="CA135" s="26"/>
      <c r="CB135" s="26"/>
      <c r="CC135" s="26"/>
      <c r="CD135" s="26"/>
      <c r="CE135" s="26"/>
      <c r="CF135" s="26" t="s">
        <v>2129</v>
      </c>
      <c r="CG135" s="26"/>
      <c r="CH135" s="26"/>
      <c r="CI135" s="26"/>
      <c r="CJ135" s="26"/>
      <c r="CK135" s="26"/>
      <c r="CL135" s="26"/>
      <c r="CM135" s="26"/>
      <c r="CN135" s="26">
        <v>847</v>
      </c>
      <c r="CO135" s="26">
        <v>477</v>
      </c>
      <c r="CP135" s="26">
        <v>479</v>
      </c>
      <c r="CQ135" s="26">
        <v>730</v>
      </c>
      <c r="CR135" s="26"/>
      <c r="CS135" s="26" t="s">
        <v>561</v>
      </c>
      <c r="CT135" s="26">
        <v>12</v>
      </c>
      <c r="CU135" s="26"/>
      <c r="CV135" s="26"/>
      <c r="CW135" s="26">
        <v>95649</v>
      </c>
      <c r="CX135" s="740">
        <v>461</v>
      </c>
      <c r="CY135" s="26"/>
      <c r="CZ135" s="26"/>
      <c r="DA135" s="26"/>
      <c r="DB135" s="26"/>
      <c r="DC135" s="26"/>
      <c r="DD135" s="26" t="s">
        <v>2120</v>
      </c>
      <c r="DE135" s="26" t="s">
        <v>2121</v>
      </c>
      <c r="DF135" s="26" t="s">
        <v>2130</v>
      </c>
      <c r="DG135" s="26" t="s">
        <v>2123</v>
      </c>
      <c r="DH135" s="26">
        <v>6516620184</v>
      </c>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row>
    <row r="136" spans="1:155" x14ac:dyDescent="0.2">
      <c r="A136" s="739">
        <v>11595</v>
      </c>
      <c r="B136" s="26" t="s">
        <v>2152</v>
      </c>
      <c r="C136" s="26" t="s">
        <v>545</v>
      </c>
      <c r="D136" s="26"/>
      <c r="E136" s="26" t="s">
        <v>545</v>
      </c>
      <c r="F136" s="26"/>
      <c r="G136" s="26" t="s">
        <v>545</v>
      </c>
      <c r="H136" s="26" t="s">
        <v>545</v>
      </c>
      <c r="I136" s="26" t="s">
        <v>545</v>
      </c>
      <c r="J136" s="26" t="s">
        <v>2153</v>
      </c>
      <c r="K136" s="26" t="s">
        <v>2154</v>
      </c>
      <c r="L136" s="26" t="s">
        <v>1491</v>
      </c>
      <c r="M136" s="26" t="s">
        <v>1491</v>
      </c>
      <c r="N136" s="26" t="s">
        <v>911</v>
      </c>
      <c r="O136" s="26">
        <v>92101</v>
      </c>
      <c r="P136" s="26" t="s">
        <v>545</v>
      </c>
      <c r="Q136" s="26">
        <v>6198666505</v>
      </c>
      <c r="R136" s="26">
        <v>6195930803</v>
      </c>
      <c r="S136" s="26" t="s">
        <v>2155</v>
      </c>
      <c r="T136" s="26" t="s">
        <v>2156</v>
      </c>
      <c r="U136" s="26" t="s">
        <v>1262</v>
      </c>
      <c r="V136" s="26" t="s">
        <v>2157</v>
      </c>
      <c r="W136" s="26" t="s">
        <v>2158</v>
      </c>
      <c r="X136" s="26" t="s">
        <v>2031</v>
      </c>
      <c r="Y136" s="26" t="s">
        <v>2159</v>
      </c>
      <c r="Z136" s="26" t="s">
        <v>976</v>
      </c>
      <c r="AA136" s="26" t="s">
        <v>2152</v>
      </c>
      <c r="AB136" s="26">
        <v>6053103841</v>
      </c>
      <c r="AC136" s="26"/>
      <c r="AD136" s="26">
        <v>6195930803</v>
      </c>
      <c r="AE136" s="26" t="s">
        <v>2160</v>
      </c>
      <c r="AF136" s="26" t="s">
        <v>2153</v>
      </c>
      <c r="AG136" s="26" t="s">
        <v>2154</v>
      </c>
      <c r="AH136" s="26" t="s">
        <v>1491</v>
      </c>
      <c r="AI136" s="26" t="s">
        <v>1491</v>
      </c>
      <c r="AJ136" s="26" t="s">
        <v>911</v>
      </c>
      <c r="AK136" s="26">
        <v>92101</v>
      </c>
      <c r="AL136" s="26" t="s">
        <v>545</v>
      </c>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t="s">
        <v>545</v>
      </c>
      <c r="CG136" s="26"/>
      <c r="CH136" s="26"/>
      <c r="CI136" s="26"/>
      <c r="CJ136" s="26"/>
      <c r="CK136" s="26"/>
      <c r="CL136" s="26"/>
      <c r="CM136" s="26"/>
      <c r="CN136" s="26">
        <v>1435</v>
      </c>
      <c r="CO136" s="26">
        <v>1399</v>
      </c>
      <c r="CP136" s="26"/>
      <c r="CQ136" s="26"/>
      <c r="CR136" s="26"/>
      <c r="CS136" s="26" t="s">
        <v>561</v>
      </c>
      <c r="CT136" s="26">
        <v>12</v>
      </c>
      <c r="CU136" s="26"/>
      <c r="CV136" s="26"/>
      <c r="CW136" s="26">
        <v>12319</v>
      </c>
      <c r="CX136" s="26" t="s">
        <v>545</v>
      </c>
      <c r="CY136" s="26"/>
      <c r="CZ136" s="26"/>
      <c r="DA136" s="26"/>
      <c r="DB136" s="26"/>
      <c r="DC136" s="26" t="s">
        <v>545</v>
      </c>
      <c r="DD136" s="26" t="s">
        <v>2155</v>
      </c>
      <c r="DE136" s="26" t="s">
        <v>2156</v>
      </c>
      <c r="DF136" s="26" t="s">
        <v>2161</v>
      </c>
      <c r="DG136" s="26" t="s">
        <v>2157</v>
      </c>
      <c r="DH136" s="26">
        <v>6198666505</v>
      </c>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row>
    <row r="137" spans="1:155" x14ac:dyDescent="0.2">
      <c r="A137" s="739">
        <v>10039</v>
      </c>
      <c r="B137" s="26" t="s">
        <v>2162</v>
      </c>
      <c r="C137" s="26"/>
      <c r="D137" s="26"/>
      <c r="E137" s="26"/>
      <c r="F137" s="26"/>
      <c r="G137" s="26"/>
      <c r="H137" s="26"/>
      <c r="I137" s="26"/>
      <c r="J137" s="26" t="s">
        <v>2163</v>
      </c>
      <c r="K137" s="26"/>
      <c r="L137" s="26" t="s">
        <v>2164</v>
      </c>
      <c r="M137" s="26"/>
      <c r="N137" s="26" t="s">
        <v>1119</v>
      </c>
      <c r="O137" s="26">
        <v>2021</v>
      </c>
      <c r="P137" s="26" t="s">
        <v>545</v>
      </c>
      <c r="Q137" s="26">
        <v>7817700204</v>
      </c>
      <c r="R137" s="26">
        <v>7817700487</v>
      </c>
      <c r="S137" s="26" t="s">
        <v>2165</v>
      </c>
      <c r="T137" s="26" t="s">
        <v>2166</v>
      </c>
      <c r="U137" s="26" t="s">
        <v>963</v>
      </c>
      <c r="V137" s="26" t="s">
        <v>2167</v>
      </c>
      <c r="W137" s="26" t="s">
        <v>2168</v>
      </c>
      <c r="X137" s="26" t="s">
        <v>1091</v>
      </c>
      <c r="Y137" s="26" t="s">
        <v>1249</v>
      </c>
      <c r="Z137" s="26" t="s">
        <v>2169</v>
      </c>
      <c r="AA137" s="26" t="s">
        <v>2162</v>
      </c>
      <c r="AB137" s="26">
        <v>7817700556</v>
      </c>
      <c r="AC137" s="26"/>
      <c r="AD137" s="26">
        <v>7817700493</v>
      </c>
      <c r="AE137" s="26" t="s">
        <v>2170</v>
      </c>
      <c r="AF137" s="26" t="s">
        <v>2163</v>
      </c>
      <c r="AG137" s="26" t="s">
        <v>545</v>
      </c>
      <c r="AH137" s="26" t="s">
        <v>2164</v>
      </c>
      <c r="AI137" s="26"/>
      <c r="AJ137" s="26" t="s">
        <v>1119</v>
      </c>
      <c r="AK137" s="26">
        <v>2021</v>
      </c>
      <c r="AL137" s="26" t="s">
        <v>545</v>
      </c>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t="s">
        <v>2171</v>
      </c>
      <c r="CG137" s="26"/>
      <c r="CH137" s="26"/>
      <c r="CI137" s="26"/>
      <c r="CJ137" s="26"/>
      <c r="CK137" s="26"/>
      <c r="CL137" s="26"/>
      <c r="CM137" s="26"/>
      <c r="CN137" s="26">
        <v>848</v>
      </c>
      <c r="CO137" s="26">
        <v>603</v>
      </c>
      <c r="CP137" s="26"/>
      <c r="CQ137" s="26"/>
      <c r="CR137" s="26"/>
      <c r="CS137" s="26" t="s">
        <v>561</v>
      </c>
      <c r="CT137" s="26">
        <v>12</v>
      </c>
      <c r="CU137" s="26"/>
      <c r="CV137" s="26"/>
      <c r="CW137" s="26">
        <v>61476</v>
      </c>
      <c r="CX137" s="740">
        <v>581</v>
      </c>
      <c r="CY137" s="26"/>
      <c r="CZ137" s="26"/>
      <c r="DA137" s="26"/>
      <c r="DB137" s="26"/>
      <c r="DC137" s="26"/>
      <c r="DD137" s="26" t="s">
        <v>591</v>
      </c>
      <c r="DE137" s="26" t="s">
        <v>2172</v>
      </c>
      <c r="DF137" s="26" t="s">
        <v>2173</v>
      </c>
      <c r="DG137" s="26" t="s">
        <v>2174</v>
      </c>
      <c r="DH137" s="26">
        <v>7817700303</v>
      </c>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row>
    <row r="138" spans="1:155" x14ac:dyDescent="0.2">
      <c r="A138" s="739">
        <v>10257</v>
      </c>
      <c r="B138" s="26" t="s">
        <v>2175</v>
      </c>
      <c r="C138" s="26"/>
      <c r="D138" s="26"/>
      <c r="E138" s="26"/>
      <c r="F138" s="26"/>
      <c r="G138" s="26"/>
      <c r="H138" s="26"/>
      <c r="I138" s="26"/>
      <c r="J138" s="26" t="s">
        <v>2176</v>
      </c>
      <c r="K138" s="26" t="s">
        <v>545</v>
      </c>
      <c r="L138" s="26" t="s">
        <v>2177</v>
      </c>
      <c r="M138" s="26"/>
      <c r="N138" s="26" t="s">
        <v>701</v>
      </c>
      <c r="O138" s="738">
        <v>28277</v>
      </c>
      <c r="P138" s="26" t="s">
        <v>545</v>
      </c>
      <c r="Q138" s="26">
        <v>9809494100</v>
      </c>
      <c r="R138" s="26">
        <v>8136159468</v>
      </c>
      <c r="S138" s="26" t="s">
        <v>2178</v>
      </c>
      <c r="T138" s="26" t="s">
        <v>2179</v>
      </c>
      <c r="U138" s="26" t="s">
        <v>1526</v>
      </c>
      <c r="V138" s="26" t="s">
        <v>2180</v>
      </c>
      <c r="W138" s="26" t="s">
        <v>2181</v>
      </c>
      <c r="X138" s="26" t="s">
        <v>2178</v>
      </c>
      <c r="Y138" s="26" t="s">
        <v>2179</v>
      </c>
      <c r="Z138" s="26" t="s">
        <v>1526</v>
      </c>
      <c r="AA138" s="26" t="s">
        <v>2175</v>
      </c>
      <c r="AB138" s="26">
        <v>9809494100</v>
      </c>
      <c r="AC138" s="26"/>
      <c r="AD138" s="26">
        <v>8136159468</v>
      </c>
      <c r="AE138" s="26" t="s">
        <v>2180</v>
      </c>
      <c r="AF138" s="26" t="s">
        <v>2176</v>
      </c>
      <c r="AG138" s="26" t="s">
        <v>545</v>
      </c>
      <c r="AH138" s="26" t="s">
        <v>2177</v>
      </c>
      <c r="AI138" s="26"/>
      <c r="AJ138" s="26" t="s">
        <v>701</v>
      </c>
      <c r="AK138" s="548">
        <v>28277</v>
      </c>
      <c r="AL138" s="26" t="s">
        <v>545</v>
      </c>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t="s">
        <v>2182</v>
      </c>
      <c r="CG138" s="26"/>
      <c r="CH138" s="26"/>
      <c r="CI138" s="26"/>
      <c r="CJ138" s="26"/>
      <c r="CK138" s="26"/>
      <c r="CL138" s="26"/>
      <c r="CM138" s="26"/>
      <c r="CN138" s="26">
        <v>1007</v>
      </c>
      <c r="CO138" s="26">
        <v>2986</v>
      </c>
      <c r="CP138" s="26"/>
      <c r="CQ138" s="26"/>
      <c r="CR138" s="26"/>
      <c r="CS138" s="26" t="s">
        <v>561</v>
      </c>
      <c r="CT138" s="26">
        <v>12</v>
      </c>
      <c r="CU138" s="26"/>
      <c r="CV138" s="26"/>
      <c r="CW138" s="26">
        <v>87726</v>
      </c>
      <c r="CX138" s="740">
        <v>4932</v>
      </c>
      <c r="CY138" s="26"/>
      <c r="CZ138" s="26"/>
      <c r="DA138" s="26"/>
      <c r="DB138" s="26"/>
      <c r="DC138" s="26"/>
      <c r="DD138" s="26" t="s">
        <v>2183</v>
      </c>
      <c r="DE138" s="26" t="s">
        <v>2184</v>
      </c>
      <c r="DF138" s="26" t="s">
        <v>665</v>
      </c>
      <c r="DG138" s="26" t="s">
        <v>2180</v>
      </c>
      <c r="DH138" s="26">
        <v>9809494100</v>
      </c>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row>
    <row r="139" spans="1:155" x14ac:dyDescent="0.2">
      <c r="A139" s="739">
        <v>11315</v>
      </c>
      <c r="B139" s="26" t="s">
        <v>2185</v>
      </c>
      <c r="C139" s="26"/>
      <c r="D139" s="26"/>
      <c r="E139" s="26"/>
      <c r="F139" s="26"/>
      <c r="G139" s="26"/>
      <c r="H139" s="26"/>
      <c r="I139" s="26"/>
      <c r="J139" s="26" t="s">
        <v>2186</v>
      </c>
      <c r="K139" s="26"/>
      <c r="L139" s="26" t="s">
        <v>2187</v>
      </c>
      <c r="M139" s="26" t="s">
        <v>2188</v>
      </c>
      <c r="N139" s="26" t="s">
        <v>1532</v>
      </c>
      <c r="O139" s="26">
        <v>46825</v>
      </c>
      <c r="P139" s="26" t="s">
        <v>545</v>
      </c>
      <c r="Q139" s="26">
        <v>2604819944</v>
      </c>
      <c r="R139" s="26">
        <v>2607837525</v>
      </c>
      <c r="S139" s="26" t="s">
        <v>2189</v>
      </c>
      <c r="T139" s="26" t="s">
        <v>2190</v>
      </c>
      <c r="U139" s="26" t="s">
        <v>2191</v>
      </c>
      <c r="V139" s="26" t="s">
        <v>2192</v>
      </c>
      <c r="W139" s="26" t="s">
        <v>2193</v>
      </c>
      <c r="X139" s="26" t="s">
        <v>2139</v>
      </c>
      <c r="Y139" s="26" t="s">
        <v>2194</v>
      </c>
      <c r="Z139" s="26" t="s">
        <v>2195</v>
      </c>
      <c r="AA139" s="26" t="s">
        <v>2185</v>
      </c>
      <c r="AB139" s="26">
        <v>2604814926</v>
      </c>
      <c r="AC139" s="26"/>
      <c r="AD139" s="26">
        <v>2604837525</v>
      </c>
      <c r="AE139" s="26" t="s">
        <v>2196</v>
      </c>
      <c r="AF139" s="26" t="s">
        <v>2186</v>
      </c>
      <c r="AG139" s="26" t="s">
        <v>545</v>
      </c>
      <c r="AH139" s="26" t="s">
        <v>2187</v>
      </c>
      <c r="AI139" s="26" t="s">
        <v>2188</v>
      </c>
      <c r="AJ139" s="26" t="s">
        <v>1532</v>
      </c>
      <c r="AK139" s="26">
        <v>46825</v>
      </c>
      <c r="AL139" s="26" t="s">
        <v>545</v>
      </c>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t="s">
        <v>2197</v>
      </c>
      <c r="CG139" s="26"/>
      <c r="CH139" s="26"/>
      <c r="CI139" s="26"/>
      <c r="CJ139" s="26"/>
      <c r="CK139" s="26"/>
      <c r="CL139" s="26"/>
      <c r="CM139" s="26"/>
      <c r="CN139" s="26">
        <v>1167</v>
      </c>
      <c r="CO139" s="26">
        <v>1676</v>
      </c>
      <c r="CP139" s="26"/>
      <c r="CQ139" s="26"/>
      <c r="CR139" s="26"/>
      <c r="CS139" s="26" t="s">
        <v>561</v>
      </c>
      <c r="CT139" s="26">
        <v>12</v>
      </c>
      <c r="CU139" s="26"/>
      <c r="CV139" s="26"/>
      <c r="CW139" s="26">
        <v>13528</v>
      </c>
      <c r="CX139" s="26"/>
      <c r="CY139" s="26"/>
      <c r="CZ139" s="26"/>
      <c r="DA139" s="26"/>
      <c r="DB139" s="26"/>
      <c r="DC139" s="26"/>
      <c r="DD139" s="26" t="s">
        <v>2198</v>
      </c>
      <c r="DE139" s="26" t="s">
        <v>2199</v>
      </c>
      <c r="DF139" s="26" t="s">
        <v>2200</v>
      </c>
      <c r="DG139" s="26" t="s">
        <v>2201</v>
      </c>
      <c r="DH139" s="26">
        <v>2604819977</v>
      </c>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row>
    <row r="140" spans="1:155" x14ac:dyDescent="0.2">
      <c r="A140" s="739">
        <v>11316</v>
      </c>
      <c r="B140" s="26" t="s">
        <v>2202</v>
      </c>
      <c r="C140" s="26"/>
      <c r="D140" s="26"/>
      <c r="E140" s="26"/>
      <c r="F140" s="26"/>
      <c r="G140" s="26"/>
      <c r="H140" s="26"/>
      <c r="I140" s="26"/>
      <c r="J140" s="26" t="s">
        <v>2203</v>
      </c>
      <c r="K140" s="26"/>
      <c r="L140" s="26" t="s">
        <v>2204</v>
      </c>
      <c r="M140" s="26" t="s">
        <v>2205</v>
      </c>
      <c r="N140" s="26" t="s">
        <v>1119</v>
      </c>
      <c r="O140" s="26">
        <v>1111</v>
      </c>
      <c r="P140" s="26" t="s">
        <v>545</v>
      </c>
      <c r="Q140" s="26">
        <v>4137441606</v>
      </c>
      <c r="R140" s="26">
        <v>4132262606</v>
      </c>
      <c r="S140" s="26" t="s">
        <v>2206</v>
      </c>
      <c r="T140" s="26" t="s">
        <v>2207</v>
      </c>
      <c r="U140" s="26" t="s">
        <v>2208</v>
      </c>
      <c r="V140" s="26" t="s">
        <v>2209</v>
      </c>
      <c r="W140" s="26" t="s">
        <v>2210</v>
      </c>
      <c r="X140" s="26" t="s">
        <v>2211</v>
      </c>
      <c r="Y140" s="26" t="s">
        <v>2212</v>
      </c>
      <c r="Z140" s="26" t="s">
        <v>2213</v>
      </c>
      <c r="AA140" s="26" t="s">
        <v>2202</v>
      </c>
      <c r="AB140" s="26">
        <v>4137446718</v>
      </c>
      <c r="AC140" s="26"/>
      <c r="AD140" s="26"/>
      <c r="AE140" s="26" t="s">
        <v>2214</v>
      </c>
      <c r="AF140" s="26" t="s">
        <v>2215</v>
      </c>
      <c r="AG140" s="26" t="s">
        <v>545</v>
      </c>
      <c r="AH140" s="26" t="s">
        <v>2216</v>
      </c>
      <c r="AI140" s="26"/>
      <c r="AJ140" s="26" t="s">
        <v>689</v>
      </c>
      <c r="AK140" s="26">
        <v>6095</v>
      </c>
      <c r="AL140" s="26" t="s">
        <v>545</v>
      </c>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t="s">
        <v>2217</v>
      </c>
      <c r="CG140" s="26"/>
      <c r="CH140" s="26"/>
      <c r="CI140" s="26"/>
      <c r="CJ140" s="26"/>
      <c r="CK140" s="26"/>
      <c r="CL140" s="26"/>
      <c r="CM140" s="26"/>
      <c r="CN140" s="26">
        <v>1168</v>
      </c>
      <c r="CO140" s="26">
        <v>774</v>
      </c>
      <c r="CP140" s="26"/>
      <c r="CQ140" s="26"/>
      <c r="CR140" s="26"/>
      <c r="CS140" s="26" t="s">
        <v>561</v>
      </c>
      <c r="CT140" s="26">
        <v>12</v>
      </c>
      <c r="CU140" s="26"/>
      <c r="CV140" s="26"/>
      <c r="CW140" s="26">
        <v>93432</v>
      </c>
      <c r="CX140" s="740">
        <v>435</v>
      </c>
      <c r="CY140" s="26"/>
      <c r="CZ140" s="26"/>
      <c r="DA140" s="26"/>
      <c r="DB140" s="26"/>
      <c r="DC140" s="26"/>
      <c r="DD140" s="26" t="s">
        <v>2218</v>
      </c>
      <c r="DE140" s="26" t="s">
        <v>2219</v>
      </c>
      <c r="DF140" s="26" t="s">
        <v>2220</v>
      </c>
      <c r="DG140" s="26" t="s">
        <v>2221</v>
      </c>
      <c r="DH140" s="26">
        <v>4137442908</v>
      </c>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row>
    <row r="141" spans="1:155" x14ac:dyDescent="0.2">
      <c r="A141" s="739">
        <v>10042</v>
      </c>
      <c r="B141" s="26" t="s">
        <v>2222</v>
      </c>
      <c r="C141" s="26"/>
      <c r="D141" s="26"/>
      <c r="E141" s="26"/>
      <c r="F141" s="26"/>
      <c r="G141" s="26"/>
      <c r="H141" s="26"/>
      <c r="I141" s="26"/>
      <c r="J141" s="26" t="s">
        <v>2223</v>
      </c>
      <c r="K141" s="26"/>
      <c r="L141" s="26" t="s">
        <v>2224</v>
      </c>
      <c r="M141" s="26"/>
      <c r="N141" s="26" t="s">
        <v>2225</v>
      </c>
      <c r="O141" s="738">
        <v>80111</v>
      </c>
      <c r="P141" s="26"/>
      <c r="Q141" s="26">
        <v>3037373000</v>
      </c>
      <c r="R141" s="26">
        <v>3037375376</v>
      </c>
      <c r="S141" s="26" t="s">
        <v>2226</v>
      </c>
      <c r="T141" s="26" t="s">
        <v>2227</v>
      </c>
      <c r="U141" s="26" t="s">
        <v>734</v>
      </c>
      <c r="V141" s="26" t="s">
        <v>2228</v>
      </c>
      <c r="W141" s="26" t="s">
        <v>2229</v>
      </c>
      <c r="X141" s="26" t="s">
        <v>2230</v>
      </c>
      <c r="Y141" s="26" t="s">
        <v>2231</v>
      </c>
      <c r="Z141" s="26" t="s">
        <v>2232</v>
      </c>
      <c r="AA141" s="26" t="s">
        <v>2233</v>
      </c>
      <c r="AB141" s="26">
        <v>3037373801</v>
      </c>
      <c r="AC141" s="26"/>
      <c r="AD141" s="26">
        <v>3037375376</v>
      </c>
      <c r="AE141" s="26" t="s">
        <v>2234</v>
      </c>
      <c r="AF141" s="26" t="s">
        <v>2223</v>
      </c>
      <c r="AG141" s="26" t="s">
        <v>2235</v>
      </c>
      <c r="AH141" s="26" t="s">
        <v>2224</v>
      </c>
      <c r="AI141" s="26"/>
      <c r="AJ141" s="26" t="s">
        <v>2225</v>
      </c>
      <c r="AK141" s="548">
        <v>80111</v>
      </c>
      <c r="AL141" s="26"/>
      <c r="AM141" s="26" t="s">
        <v>1026</v>
      </c>
      <c r="AN141" s="26" t="s">
        <v>2236</v>
      </c>
      <c r="AO141" s="26" t="s">
        <v>2237</v>
      </c>
      <c r="AP141" s="26" t="s">
        <v>2233</v>
      </c>
      <c r="AQ141" s="26">
        <v>3037373000</v>
      </c>
      <c r="AR141" s="26"/>
      <c r="AS141" s="26">
        <v>3037375376</v>
      </c>
      <c r="AT141" s="26" t="s">
        <v>2228</v>
      </c>
      <c r="AU141" s="26" t="s">
        <v>2223</v>
      </c>
      <c r="AV141" s="26" t="s">
        <v>2235</v>
      </c>
      <c r="AW141" s="26" t="s">
        <v>2224</v>
      </c>
      <c r="AX141" s="26"/>
      <c r="AY141" s="26" t="s">
        <v>2225</v>
      </c>
      <c r="AZ141" s="548" t="s">
        <v>2238</v>
      </c>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t="s">
        <v>2239</v>
      </c>
      <c r="CG141" s="26"/>
      <c r="CH141" s="26"/>
      <c r="CI141" s="26"/>
      <c r="CJ141" s="26"/>
      <c r="CK141" s="26"/>
      <c r="CL141" s="26"/>
      <c r="CM141" s="26"/>
      <c r="CN141" s="26">
        <v>849</v>
      </c>
      <c r="CO141" s="26">
        <v>1621</v>
      </c>
      <c r="CP141" s="26">
        <v>1622</v>
      </c>
      <c r="CQ141" s="26"/>
      <c r="CR141" s="26"/>
      <c r="CS141" s="26" t="s">
        <v>561</v>
      </c>
      <c r="CT141" s="26">
        <v>12</v>
      </c>
      <c r="CU141" s="26"/>
      <c r="CV141" s="26"/>
      <c r="CW141" s="26">
        <v>80659</v>
      </c>
      <c r="CX141" s="740">
        <v>769</v>
      </c>
      <c r="CY141" s="26"/>
      <c r="CZ141" s="26"/>
      <c r="DA141" s="26"/>
      <c r="DB141" s="26"/>
      <c r="DC141" s="26"/>
      <c r="DD141" s="26" t="s">
        <v>1026</v>
      </c>
      <c r="DE141" s="26" t="s">
        <v>2236</v>
      </c>
      <c r="DF141" s="26" t="s">
        <v>2237</v>
      </c>
      <c r="DG141" s="26" t="s">
        <v>2228</v>
      </c>
      <c r="DH141" s="26">
        <v>3037373000</v>
      </c>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row>
    <row r="142" spans="1:155" x14ac:dyDescent="0.2">
      <c r="A142" s="739">
        <v>11487</v>
      </c>
      <c r="B142" s="26" t="s">
        <v>2240</v>
      </c>
      <c r="C142" s="26"/>
      <c r="D142" s="26"/>
      <c r="E142" s="26"/>
      <c r="F142" s="26"/>
      <c r="G142" s="26"/>
      <c r="H142" s="26"/>
      <c r="I142" s="26"/>
      <c r="J142" s="26" t="s">
        <v>2241</v>
      </c>
      <c r="K142" s="26"/>
      <c r="L142" s="26" t="s">
        <v>2242</v>
      </c>
      <c r="M142" s="26" t="s">
        <v>1425</v>
      </c>
      <c r="N142" s="26" t="s">
        <v>731</v>
      </c>
      <c r="O142" s="26">
        <v>19422</v>
      </c>
      <c r="P142" s="26">
        <v>319</v>
      </c>
      <c r="Q142" s="26">
        <v>2155427200</v>
      </c>
      <c r="R142" s="26">
        <v>2158275895</v>
      </c>
      <c r="S142" s="26" t="s">
        <v>755</v>
      </c>
      <c r="T142" s="26" t="s">
        <v>2243</v>
      </c>
      <c r="U142" s="26" t="s">
        <v>647</v>
      </c>
      <c r="V142" s="26" t="s">
        <v>2244</v>
      </c>
      <c r="W142" s="26" t="s">
        <v>2245</v>
      </c>
      <c r="X142" s="26" t="s">
        <v>2246</v>
      </c>
      <c r="Y142" s="26" t="s">
        <v>2247</v>
      </c>
      <c r="Z142" s="26" t="s">
        <v>2248</v>
      </c>
      <c r="AA142" s="26" t="s">
        <v>2240</v>
      </c>
      <c r="AB142" s="26">
        <v>2155424301</v>
      </c>
      <c r="AC142" s="26"/>
      <c r="AD142" s="26">
        <v>2158275895</v>
      </c>
      <c r="AE142" s="26" t="s">
        <v>2249</v>
      </c>
      <c r="AF142" s="26" t="s">
        <v>2241</v>
      </c>
      <c r="AG142" s="26" t="s">
        <v>545</v>
      </c>
      <c r="AH142" s="26" t="s">
        <v>2242</v>
      </c>
      <c r="AI142" s="26" t="s">
        <v>1425</v>
      </c>
      <c r="AJ142" s="26" t="s">
        <v>731</v>
      </c>
      <c r="AK142" s="26">
        <v>19422</v>
      </c>
      <c r="AL142" s="26">
        <v>319</v>
      </c>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v>1332</v>
      </c>
      <c r="CO142" s="26">
        <v>1771</v>
      </c>
      <c r="CP142" s="26"/>
      <c r="CQ142" s="26"/>
      <c r="CR142" s="26"/>
      <c r="CS142" s="26" t="s">
        <v>561</v>
      </c>
      <c r="CT142" s="26">
        <v>12</v>
      </c>
      <c r="CU142" s="26"/>
      <c r="CV142" s="26"/>
      <c r="CW142" s="26">
        <v>76694</v>
      </c>
      <c r="CX142" s="740">
        <v>769</v>
      </c>
      <c r="CY142" s="26"/>
      <c r="CZ142" s="26"/>
      <c r="DA142" s="26"/>
      <c r="DB142" s="26"/>
      <c r="DC142" s="26"/>
      <c r="DD142" s="26" t="s">
        <v>1645</v>
      </c>
      <c r="DE142" s="26" t="s">
        <v>2250</v>
      </c>
      <c r="DF142" s="26" t="s">
        <v>2251</v>
      </c>
      <c r="DG142" s="26" t="s">
        <v>2249</v>
      </c>
      <c r="DH142" s="26">
        <v>2155427200</v>
      </c>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row>
    <row r="143" spans="1:155" x14ac:dyDescent="0.2">
      <c r="A143" s="739">
        <v>11318</v>
      </c>
      <c r="B143" s="26" t="s">
        <v>2252</v>
      </c>
      <c r="C143" s="26"/>
      <c r="D143" s="26"/>
      <c r="E143" s="26"/>
      <c r="F143" s="26"/>
      <c r="G143" s="26" t="s">
        <v>545</v>
      </c>
      <c r="H143" s="26" t="s">
        <v>545</v>
      </c>
      <c r="I143" s="26"/>
      <c r="J143" s="26" t="s">
        <v>2253</v>
      </c>
      <c r="K143" s="26" t="s">
        <v>1312</v>
      </c>
      <c r="L143" s="26" t="s">
        <v>2254</v>
      </c>
      <c r="M143" s="26" t="s">
        <v>1165</v>
      </c>
      <c r="N143" s="26" t="s">
        <v>764</v>
      </c>
      <c r="O143" s="26">
        <v>53562</v>
      </c>
      <c r="P143" s="548" t="s">
        <v>545</v>
      </c>
      <c r="Q143" s="26">
        <v>8004754450</v>
      </c>
      <c r="R143" s="26">
        <v>6088297448</v>
      </c>
      <c r="S143" s="26" t="s">
        <v>617</v>
      </c>
      <c r="T143" s="26" t="s">
        <v>2255</v>
      </c>
      <c r="U143" s="26" t="s">
        <v>553</v>
      </c>
      <c r="V143" s="26" t="s">
        <v>2256</v>
      </c>
      <c r="W143" s="26" t="s">
        <v>2257</v>
      </c>
      <c r="X143" s="26" t="s">
        <v>717</v>
      </c>
      <c r="Y143" s="26" t="s">
        <v>2258</v>
      </c>
      <c r="Z143" s="26" t="s">
        <v>2259</v>
      </c>
      <c r="AA143" s="26" t="s">
        <v>2252</v>
      </c>
      <c r="AB143" s="26">
        <v>6088296929</v>
      </c>
      <c r="AC143" s="26"/>
      <c r="AD143" s="26">
        <v>6088297448</v>
      </c>
      <c r="AE143" s="26" t="s">
        <v>2260</v>
      </c>
      <c r="AF143" s="26" t="s">
        <v>2253</v>
      </c>
      <c r="AG143" s="26" t="s">
        <v>545</v>
      </c>
      <c r="AH143" s="26" t="s">
        <v>2254</v>
      </c>
      <c r="AI143" s="26" t="s">
        <v>1165</v>
      </c>
      <c r="AJ143" s="26" t="s">
        <v>764</v>
      </c>
      <c r="AK143" s="26">
        <v>53562</v>
      </c>
      <c r="AL143" s="548"/>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t="s">
        <v>2261</v>
      </c>
      <c r="CG143" s="26"/>
      <c r="CH143" s="26"/>
      <c r="CI143" s="26"/>
      <c r="CJ143" s="26"/>
      <c r="CK143" s="26"/>
      <c r="CL143" s="26"/>
      <c r="CM143" s="26"/>
      <c r="CN143" s="26">
        <v>1169</v>
      </c>
      <c r="CO143" s="26">
        <v>984</v>
      </c>
      <c r="CP143" s="26"/>
      <c r="CQ143" s="26"/>
      <c r="CR143" s="26"/>
      <c r="CS143" s="26" t="s">
        <v>561</v>
      </c>
      <c r="CT143" s="26">
        <v>12</v>
      </c>
      <c r="CU143" s="26"/>
      <c r="CV143" s="26"/>
      <c r="CW143" s="26">
        <v>10472</v>
      </c>
      <c r="CX143" s="26"/>
      <c r="CY143" s="26"/>
      <c r="CZ143" s="26"/>
      <c r="DA143" s="26"/>
      <c r="DB143" s="26"/>
      <c r="DC143" s="26"/>
      <c r="DD143" s="26" t="s">
        <v>2262</v>
      </c>
      <c r="DE143" s="26" t="s">
        <v>2263</v>
      </c>
      <c r="DF143" s="26" t="s">
        <v>2264</v>
      </c>
      <c r="DG143" s="26" t="s">
        <v>2265</v>
      </c>
      <c r="DH143" s="26">
        <v>8604944951</v>
      </c>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row>
    <row r="144" spans="1:155" x14ac:dyDescent="0.2">
      <c r="A144" s="739">
        <v>10043</v>
      </c>
      <c r="B144" s="26" t="s">
        <v>2266</v>
      </c>
      <c r="C144" s="26"/>
      <c r="D144" s="26"/>
      <c r="E144" s="26"/>
      <c r="F144" s="26"/>
      <c r="G144" s="26"/>
      <c r="H144" s="26"/>
      <c r="I144" s="26"/>
      <c r="J144" s="26" t="s">
        <v>1085</v>
      </c>
      <c r="K144" s="26" t="s">
        <v>1086</v>
      </c>
      <c r="L144" s="26" t="s">
        <v>972</v>
      </c>
      <c r="M144" s="26" t="s">
        <v>972</v>
      </c>
      <c r="N144" s="26" t="s">
        <v>973</v>
      </c>
      <c r="O144" s="26">
        <v>75234</v>
      </c>
      <c r="P144" s="26" t="s">
        <v>545</v>
      </c>
      <c r="Q144" s="26">
        <v>4695224400</v>
      </c>
      <c r="R144" s="26">
        <v>4695224401</v>
      </c>
      <c r="S144" s="26" t="s">
        <v>1087</v>
      </c>
      <c r="T144" s="26" t="s">
        <v>1088</v>
      </c>
      <c r="U144" s="26" t="s">
        <v>647</v>
      </c>
      <c r="V144" s="26" t="s">
        <v>2267</v>
      </c>
      <c r="W144" s="26" t="s">
        <v>1090</v>
      </c>
      <c r="X144" s="26" t="s">
        <v>1091</v>
      </c>
      <c r="Y144" s="26" t="s">
        <v>1092</v>
      </c>
      <c r="Z144" s="26" t="s">
        <v>1093</v>
      </c>
      <c r="AA144" s="26" t="s">
        <v>2266</v>
      </c>
      <c r="AB144" s="26">
        <v>4695224400</v>
      </c>
      <c r="AC144" s="26"/>
      <c r="AD144" s="26"/>
      <c r="AE144" s="26" t="s">
        <v>2267</v>
      </c>
      <c r="AF144" s="26" t="s">
        <v>1085</v>
      </c>
      <c r="AG144" s="26" t="s">
        <v>1086</v>
      </c>
      <c r="AH144" s="26" t="s">
        <v>972</v>
      </c>
      <c r="AI144" s="26" t="s">
        <v>972</v>
      </c>
      <c r="AJ144" s="26" t="s">
        <v>973</v>
      </c>
      <c r="AK144" s="26">
        <v>75234</v>
      </c>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v>482</v>
      </c>
      <c r="CO144" s="26">
        <v>556</v>
      </c>
      <c r="CP144" s="26"/>
      <c r="CQ144" s="26"/>
      <c r="CR144" s="26"/>
      <c r="CS144" s="26" t="s">
        <v>561</v>
      </c>
      <c r="CT144" s="26">
        <v>12</v>
      </c>
      <c r="CU144" s="26"/>
      <c r="CV144" s="26"/>
      <c r="CW144" s="26">
        <v>61581</v>
      </c>
      <c r="CX144" s="740">
        <v>3436</v>
      </c>
      <c r="CY144" s="26"/>
      <c r="CZ144" s="26"/>
      <c r="DA144" s="26"/>
      <c r="DB144" s="26"/>
      <c r="DC144" s="26"/>
      <c r="DD144" s="26" t="s">
        <v>1094</v>
      </c>
      <c r="DE144" s="26" t="s">
        <v>1095</v>
      </c>
      <c r="DF144" s="26" t="s">
        <v>1096</v>
      </c>
      <c r="DG144" s="26" t="s">
        <v>2268</v>
      </c>
      <c r="DH144" s="26">
        <v>4695224400</v>
      </c>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row>
    <row r="145" spans="1:155" x14ac:dyDescent="0.2">
      <c r="A145" s="739">
        <v>11217</v>
      </c>
      <c r="B145" s="26" t="s">
        <v>2269</v>
      </c>
      <c r="C145" s="26" t="s">
        <v>545</v>
      </c>
      <c r="D145" s="26"/>
      <c r="E145" s="26" t="s">
        <v>545</v>
      </c>
      <c r="F145" s="26"/>
      <c r="G145" s="26" t="s">
        <v>545</v>
      </c>
      <c r="H145" s="26" t="s">
        <v>545</v>
      </c>
      <c r="I145" s="26" t="s">
        <v>545</v>
      </c>
      <c r="J145" s="26" t="s">
        <v>2270</v>
      </c>
      <c r="K145" s="26" t="s">
        <v>2271</v>
      </c>
      <c r="L145" s="26" t="s">
        <v>2272</v>
      </c>
      <c r="M145" s="26" t="s">
        <v>900</v>
      </c>
      <c r="N145" s="26" t="s">
        <v>901</v>
      </c>
      <c r="O145" s="26">
        <v>55343</v>
      </c>
      <c r="P145" s="26" t="s">
        <v>545</v>
      </c>
      <c r="Q145" s="26">
        <v>6153723528</v>
      </c>
      <c r="R145" s="26">
        <v>9529314651</v>
      </c>
      <c r="S145" s="26" t="s">
        <v>2273</v>
      </c>
      <c r="T145" s="26" t="s">
        <v>2274</v>
      </c>
      <c r="U145" s="26" t="s">
        <v>647</v>
      </c>
      <c r="V145" s="26" t="s">
        <v>2275</v>
      </c>
      <c r="W145" s="26" t="s">
        <v>2276</v>
      </c>
      <c r="X145" s="26" t="s">
        <v>2277</v>
      </c>
      <c r="Y145" s="26" t="s">
        <v>962</v>
      </c>
      <c r="Z145" s="26" t="s">
        <v>2278</v>
      </c>
      <c r="AA145" s="26" t="s">
        <v>2279</v>
      </c>
      <c r="AB145" s="26">
        <v>9529314179</v>
      </c>
      <c r="AC145" s="26"/>
      <c r="AD145" s="26">
        <v>9529314651</v>
      </c>
      <c r="AE145" s="26" t="s">
        <v>2280</v>
      </c>
      <c r="AF145" s="26" t="s">
        <v>2270</v>
      </c>
      <c r="AG145" s="26" t="s">
        <v>2271</v>
      </c>
      <c r="AH145" s="26" t="s">
        <v>2272</v>
      </c>
      <c r="AI145" s="26" t="s">
        <v>900</v>
      </c>
      <c r="AJ145" s="26" t="s">
        <v>901</v>
      </c>
      <c r="AK145" s="26">
        <v>55343</v>
      </c>
      <c r="AL145" s="26" t="s">
        <v>545</v>
      </c>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t="s">
        <v>2281</v>
      </c>
      <c r="CG145" s="26"/>
      <c r="CH145" s="26"/>
      <c r="CI145" s="26"/>
      <c r="CJ145" s="26"/>
      <c r="CK145" s="26"/>
      <c r="CL145" s="26"/>
      <c r="CM145" s="26"/>
      <c r="CN145" s="26">
        <v>2370</v>
      </c>
      <c r="CO145" s="26">
        <v>2503</v>
      </c>
      <c r="CP145" s="26"/>
      <c r="CQ145" s="26"/>
      <c r="CR145" s="26"/>
      <c r="CS145" s="26" t="s">
        <v>561</v>
      </c>
      <c r="CT145" s="26">
        <v>12</v>
      </c>
      <c r="CU145" s="26"/>
      <c r="CV145" s="26"/>
      <c r="CW145" s="26">
        <v>12567</v>
      </c>
      <c r="CX145" s="740">
        <v>707</v>
      </c>
      <c r="CY145" s="26"/>
      <c r="CZ145" s="26" t="s">
        <v>545</v>
      </c>
      <c r="DA145" s="26" t="s">
        <v>545</v>
      </c>
      <c r="DB145" s="26" t="s">
        <v>545</v>
      </c>
      <c r="DC145" s="26" t="s">
        <v>545</v>
      </c>
      <c r="DD145" s="26" t="s">
        <v>1777</v>
      </c>
      <c r="DE145" s="26" t="s">
        <v>2282</v>
      </c>
      <c r="DF145" s="26" t="s">
        <v>2283</v>
      </c>
      <c r="DG145" s="26" t="s">
        <v>2284</v>
      </c>
      <c r="DH145" s="26">
        <v>9524064923</v>
      </c>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row>
    <row r="146" spans="1:155" x14ac:dyDescent="0.2">
      <c r="A146" s="739">
        <v>11320</v>
      </c>
      <c r="B146" s="26" t="s">
        <v>2285</v>
      </c>
      <c r="C146" s="26"/>
      <c r="D146" s="26"/>
      <c r="E146" s="26"/>
      <c r="F146" s="26"/>
      <c r="G146" s="26"/>
      <c r="H146" s="26"/>
      <c r="I146" s="26"/>
      <c r="J146" s="26" t="s">
        <v>651</v>
      </c>
      <c r="K146" s="26"/>
      <c r="L146" s="26" t="s">
        <v>652</v>
      </c>
      <c r="M146" s="26"/>
      <c r="N146" s="26" t="s">
        <v>654</v>
      </c>
      <c r="O146" s="26">
        <v>50306</v>
      </c>
      <c r="P146" s="26">
        <v>9190</v>
      </c>
      <c r="Q146" s="26">
        <v>5154733000</v>
      </c>
      <c r="R146" s="26">
        <v>5154733015</v>
      </c>
      <c r="S146" s="26" t="s">
        <v>2286</v>
      </c>
      <c r="T146" s="26" t="s">
        <v>656</v>
      </c>
      <c r="U146" s="26" t="s">
        <v>657</v>
      </c>
      <c r="V146" s="26"/>
      <c r="W146" s="26" t="s">
        <v>658</v>
      </c>
      <c r="X146" s="26" t="s">
        <v>659</v>
      </c>
      <c r="Y146" s="26" t="s">
        <v>660</v>
      </c>
      <c r="Z146" s="26" t="s">
        <v>661</v>
      </c>
      <c r="AA146" s="26" t="s">
        <v>2287</v>
      </c>
      <c r="AB146" s="26">
        <v>5154733422</v>
      </c>
      <c r="AC146" s="26"/>
      <c r="AD146" s="26">
        <v>8442311049</v>
      </c>
      <c r="AE146" s="26" t="s">
        <v>662</v>
      </c>
      <c r="AF146" s="26" t="s">
        <v>651</v>
      </c>
      <c r="AG146" s="26" t="s">
        <v>545</v>
      </c>
      <c r="AH146" s="26" t="s">
        <v>652</v>
      </c>
      <c r="AI146" s="26"/>
      <c r="AJ146" s="26" t="s">
        <v>654</v>
      </c>
      <c r="AK146" s="26">
        <v>50306</v>
      </c>
      <c r="AL146" s="26">
        <v>9190</v>
      </c>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v>1171</v>
      </c>
      <c r="CO146" s="26">
        <v>3212</v>
      </c>
      <c r="CP146" s="26"/>
      <c r="CQ146" s="26"/>
      <c r="CR146" s="26"/>
      <c r="CS146" s="26" t="s">
        <v>561</v>
      </c>
      <c r="CT146" s="26">
        <v>12</v>
      </c>
      <c r="CU146" s="26"/>
      <c r="CV146" s="26"/>
      <c r="CW146" s="26">
        <v>10510</v>
      </c>
      <c r="CX146" s="740">
        <v>98</v>
      </c>
      <c r="CY146" s="26"/>
      <c r="CZ146" s="26"/>
      <c r="DA146" s="26"/>
      <c r="DB146" s="26"/>
      <c r="DC146" s="26"/>
      <c r="DD146" s="26" t="s">
        <v>663</v>
      </c>
      <c r="DE146" s="26" t="s">
        <v>664</v>
      </c>
      <c r="DF146" s="26" t="s">
        <v>665</v>
      </c>
      <c r="DG146" s="26" t="s">
        <v>666</v>
      </c>
      <c r="DH146" s="26">
        <v>5154733417</v>
      </c>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row>
    <row r="147" spans="1:155" x14ac:dyDescent="0.2">
      <c r="A147" s="739">
        <v>11321</v>
      </c>
      <c r="B147" s="26" t="s">
        <v>2288</v>
      </c>
      <c r="C147" s="26"/>
      <c r="D147" s="26"/>
      <c r="E147" s="26"/>
      <c r="F147" s="26"/>
      <c r="G147" s="26"/>
      <c r="H147" s="26"/>
      <c r="I147" s="26"/>
      <c r="J147" s="26" t="s">
        <v>2289</v>
      </c>
      <c r="K147" s="26"/>
      <c r="L147" s="26" t="s">
        <v>1176</v>
      </c>
      <c r="M147" s="26" t="s">
        <v>1177</v>
      </c>
      <c r="N147" s="26" t="s">
        <v>1178</v>
      </c>
      <c r="O147" s="26">
        <v>37203</v>
      </c>
      <c r="P147" s="26">
        <v>1</v>
      </c>
      <c r="Q147" s="26">
        <v>6153418140</v>
      </c>
      <c r="R147" s="26">
        <v>6153415927</v>
      </c>
      <c r="S147" s="26" t="s">
        <v>2290</v>
      </c>
      <c r="T147" s="26" t="s">
        <v>2291</v>
      </c>
      <c r="U147" s="26" t="s">
        <v>647</v>
      </c>
      <c r="V147" s="26" t="s">
        <v>2292</v>
      </c>
      <c r="W147" s="26" t="s">
        <v>2293</v>
      </c>
      <c r="X147" s="26" t="s">
        <v>2294</v>
      </c>
      <c r="Y147" s="26" t="s">
        <v>2295</v>
      </c>
      <c r="Z147" s="26" t="s">
        <v>2296</v>
      </c>
      <c r="AA147" s="26" t="s">
        <v>2288</v>
      </c>
      <c r="AB147" s="26">
        <v>6153411831</v>
      </c>
      <c r="AC147" s="26"/>
      <c r="AD147" s="26"/>
      <c r="AE147" s="26" t="s">
        <v>2292</v>
      </c>
      <c r="AF147" s="26" t="s">
        <v>2297</v>
      </c>
      <c r="AG147" s="26" t="s">
        <v>545</v>
      </c>
      <c r="AH147" s="26" t="s">
        <v>1176</v>
      </c>
      <c r="AI147" s="26"/>
      <c r="AJ147" s="26" t="s">
        <v>1178</v>
      </c>
      <c r="AK147" s="26">
        <v>37203</v>
      </c>
      <c r="AL147" s="26" t="s">
        <v>545</v>
      </c>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t="s">
        <v>545</v>
      </c>
      <c r="CG147" s="26"/>
      <c r="CH147" s="26"/>
      <c r="CI147" s="26"/>
      <c r="CJ147" s="26"/>
      <c r="CK147" s="26"/>
      <c r="CL147" s="26"/>
      <c r="CM147" s="26"/>
      <c r="CN147" s="26">
        <v>1172</v>
      </c>
      <c r="CO147" s="26">
        <v>1382</v>
      </c>
      <c r="CP147" s="26"/>
      <c r="CQ147" s="26"/>
      <c r="CR147" s="26"/>
      <c r="CS147" s="26" t="s">
        <v>561</v>
      </c>
      <c r="CT147" s="26">
        <v>12</v>
      </c>
      <c r="CU147" s="26"/>
      <c r="CV147" s="26"/>
      <c r="CW147" s="26">
        <v>11255</v>
      </c>
      <c r="CX147" s="740">
        <v>3569</v>
      </c>
      <c r="CY147" s="26"/>
      <c r="CZ147" s="26"/>
      <c r="DA147" s="26"/>
      <c r="DB147" s="26"/>
      <c r="DC147" s="26"/>
      <c r="DD147" s="26" t="s">
        <v>2298</v>
      </c>
      <c r="DE147" s="26" t="s">
        <v>2299</v>
      </c>
      <c r="DF147" s="26" t="s">
        <v>976</v>
      </c>
      <c r="DG147" s="26" t="s">
        <v>2300</v>
      </c>
      <c r="DH147" s="26">
        <v>6153418147</v>
      </c>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row>
    <row r="148" spans="1:155" x14ac:dyDescent="0.2">
      <c r="A148" s="739">
        <v>10507</v>
      </c>
      <c r="B148" s="26" t="s">
        <v>2301</v>
      </c>
      <c r="C148" s="26" t="s">
        <v>545</v>
      </c>
      <c r="D148" s="26"/>
      <c r="E148" s="26" t="s">
        <v>545</v>
      </c>
      <c r="F148" s="26"/>
      <c r="G148" s="26" t="s">
        <v>545</v>
      </c>
      <c r="H148" s="26" t="s">
        <v>545</v>
      </c>
      <c r="I148" s="26" t="s">
        <v>545</v>
      </c>
      <c r="J148" s="26" t="s">
        <v>2302</v>
      </c>
      <c r="K148" s="26"/>
      <c r="L148" s="26" t="s">
        <v>2303</v>
      </c>
      <c r="M148" s="26" t="s">
        <v>2304</v>
      </c>
      <c r="N148" s="26" t="s">
        <v>550</v>
      </c>
      <c r="O148" s="26">
        <v>62222</v>
      </c>
      <c r="P148" s="548" t="s">
        <v>545</v>
      </c>
      <c r="Q148" s="26">
        <v>6182330286</v>
      </c>
      <c r="R148" s="26">
        <v>6182778259</v>
      </c>
      <c r="S148" s="26" t="s">
        <v>2305</v>
      </c>
      <c r="T148" s="26" t="s">
        <v>2306</v>
      </c>
      <c r="U148" s="26" t="s">
        <v>553</v>
      </c>
      <c r="V148" s="26" t="s">
        <v>545</v>
      </c>
      <c r="W148" s="26" t="s">
        <v>545</v>
      </c>
      <c r="X148" s="26" t="s">
        <v>2307</v>
      </c>
      <c r="Y148" s="26" t="s">
        <v>2308</v>
      </c>
      <c r="Z148" s="26" t="s">
        <v>1262</v>
      </c>
      <c r="AA148" s="26" t="s">
        <v>2301</v>
      </c>
      <c r="AB148" s="26">
        <v>6182330286</v>
      </c>
      <c r="AC148" s="26"/>
      <c r="AD148" s="26">
        <v>6182778259</v>
      </c>
      <c r="AE148" s="26" t="s">
        <v>2309</v>
      </c>
      <c r="AF148" s="26" t="s">
        <v>2310</v>
      </c>
      <c r="AG148" s="26" t="s">
        <v>545</v>
      </c>
      <c r="AH148" s="26" t="s">
        <v>2303</v>
      </c>
      <c r="AI148" s="26" t="s">
        <v>2304</v>
      </c>
      <c r="AJ148" s="26" t="s">
        <v>550</v>
      </c>
      <c r="AK148" s="26">
        <v>62220</v>
      </c>
      <c r="AL148" s="26" t="s">
        <v>545</v>
      </c>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t="s">
        <v>545</v>
      </c>
      <c r="CG148" s="26"/>
      <c r="CH148" s="26"/>
      <c r="CI148" s="26"/>
      <c r="CJ148" s="26"/>
      <c r="CK148" s="26"/>
      <c r="CL148" s="26"/>
      <c r="CM148" s="26"/>
      <c r="CN148" s="26">
        <v>2617</v>
      </c>
      <c r="CO148" s="26">
        <v>280</v>
      </c>
      <c r="CP148" s="26"/>
      <c r="CQ148" s="26"/>
      <c r="CR148" s="26"/>
      <c r="CS148" s="26" t="s">
        <v>561</v>
      </c>
      <c r="CT148" s="26">
        <v>12</v>
      </c>
      <c r="CU148" s="26"/>
      <c r="CV148" s="26"/>
      <c r="CW148" s="26">
        <v>57770</v>
      </c>
      <c r="CX148" s="26" t="s">
        <v>545</v>
      </c>
      <c r="CY148" s="26"/>
      <c r="CZ148" s="26" t="s">
        <v>545</v>
      </c>
      <c r="DA148" s="26" t="s">
        <v>545</v>
      </c>
      <c r="DB148" s="26" t="s">
        <v>545</v>
      </c>
      <c r="DC148" s="26" t="s">
        <v>545</v>
      </c>
      <c r="DD148" s="26" t="s">
        <v>2305</v>
      </c>
      <c r="DE148" s="26" t="s">
        <v>2306</v>
      </c>
      <c r="DF148" s="26" t="s">
        <v>855</v>
      </c>
      <c r="DG148" s="26" t="s">
        <v>2311</v>
      </c>
      <c r="DH148" s="26">
        <v>6182330286</v>
      </c>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row>
    <row r="149" spans="1:155" x14ac:dyDescent="0.2">
      <c r="A149" s="739">
        <v>10500</v>
      </c>
      <c r="B149" s="26" t="s">
        <v>2312</v>
      </c>
      <c r="C149" s="26"/>
      <c r="D149" s="26"/>
      <c r="E149" s="26"/>
      <c r="F149" s="26"/>
      <c r="G149" s="26" t="s">
        <v>545</v>
      </c>
      <c r="H149" s="26" t="s">
        <v>545</v>
      </c>
      <c r="I149" s="26" t="s">
        <v>545</v>
      </c>
      <c r="J149" s="26" t="s">
        <v>2313</v>
      </c>
      <c r="K149" s="26" t="s">
        <v>2314</v>
      </c>
      <c r="L149" s="26" t="s">
        <v>2315</v>
      </c>
      <c r="M149" s="26"/>
      <c r="N149" s="26" t="s">
        <v>550</v>
      </c>
      <c r="O149" s="26">
        <v>60566</v>
      </c>
      <c r="P149" s="26">
        <v>7012</v>
      </c>
      <c r="Q149" s="26">
        <v>6309834949</v>
      </c>
      <c r="R149" s="26"/>
      <c r="S149" s="26" t="s">
        <v>750</v>
      </c>
      <c r="T149" s="26" t="s">
        <v>2316</v>
      </c>
      <c r="U149" s="26" t="s">
        <v>2317</v>
      </c>
      <c r="V149" s="26" t="s">
        <v>2318</v>
      </c>
      <c r="W149" s="26" t="s">
        <v>2319</v>
      </c>
      <c r="X149" s="26" t="s">
        <v>750</v>
      </c>
      <c r="Y149" s="26" t="s">
        <v>2316</v>
      </c>
      <c r="Z149" s="26" t="s">
        <v>2317</v>
      </c>
      <c r="AA149" s="26" t="s">
        <v>2312</v>
      </c>
      <c r="AB149" s="26">
        <v>6309833378</v>
      </c>
      <c r="AC149" s="26"/>
      <c r="AD149" s="26"/>
      <c r="AE149" s="26" t="s">
        <v>2318</v>
      </c>
      <c r="AF149" s="26" t="s">
        <v>2313</v>
      </c>
      <c r="AG149" s="26" t="s">
        <v>2314</v>
      </c>
      <c r="AH149" s="26" t="s">
        <v>2315</v>
      </c>
      <c r="AI149" s="26"/>
      <c r="AJ149" s="26" t="s">
        <v>550</v>
      </c>
      <c r="AK149" s="26">
        <v>60566</v>
      </c>
      <c r="AL149" s="26">
        <v>7012</v>
      </c>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t="s">
        <v>2320</v>
      </c>
      <c r="CG149" s="26"/>
      <c r="CH149" s="26"/>
      <c r="CI149" s="26"/>
      <c r="CJ149" s="26"/>
      <c r="CK149" s="26"/>
      <c r="CL149" s="26"/>
      <c r="CM149" s="26"/>
      <c r="CN149" s="26">
        <v>2610</v>
      </c>
      <c r="CO149" s="26">
        <v>1967</v>
      </c>
      <c r="CP149" s="26"/>
      <c r="CQ149" s="26"/>
      <c r="CR149" s="26"/>
      <c r="CS149" s="26" t="s">
        <v>561</v>
      </c>
      <c r="CT149" s="26">
        <v>12</v>
      </c>
      <c r="CU149" s="26"/>
      <c r="CV149" s="26"/>
      <c r="CW149" s="26">
        <v>57487</v>
      </c>
      <c r="CX149" s="26" t="s">
        <v>545</v>
      </c>
      <c r="CY149" s="26"/>
      <c r="CZ149" s="26" t="s">
        <v>545</v>
      </c>
      <c r="DA149" s="26" t="s">
        <v>545</v>
      </c>
      <c r="DB149" s="26" t="s">
        <v>545</v>
      </c>
      <c r="DC149" s="26" t="s">
        <v>545</v>
      </c>
      <c r="DD149" s="26" t="s">
        <v>2321</v>
      </c>
      <c r="DE149" s="26" t="s">
        <v>2322</v>
      </c>
      <c r="DF149" s="26" t="s">
        <v>553</v>
      </c>
      <c r="DG149" s="26" t="s">
        <v>2323</v>
      </c>
      <c r="DH149" s="26">
        <v>8005520145</v>
      </c>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row>
    <row r="150" spans="1:155" x14ac:dyDescent="0.2">
      <c r="A150" s="739">
        <v>10496</v>
      </c>
      <c r="B150" s="26" t="s">
        <v>2324</v>
      </c>
      <c r="C150" s="26" t="s">
        <v>545</v>
      </c>
      <c r="D150" s="26"/>
      <c r="E150" s="26" t="s">
        <v>545</v>
      </c>
      <c r="F150" s="26"/>
      <c r="G150" s="26" t="s">
        <v>545</v>
      </c>
      <c r="H150" s="26" t="s">
        <v>545</v>
      </c>
      <c r="I150" s="26" t="s">
        <v>545</v>
      </c>
      <c r="J150" s="26" t="s">
        <v>2325</v>
      </c>
      <c r="K150" s="26"/>
      <c r="L150" s="26" t="s">
        <v>2326</v>
      </c>
      <c r="M150" s="26" t="s">
        <v>2327</v>
      </c>
      <c r="N150" s="26" t="s">
        <v>901</v>
      </c>
      <c r="O150" s="26">
        <v>55126</v>
      </c>
      <c r="P150" s="26" t="s">
        <v>545</v>
      </c>
      <c r="Q150" s="26">
        <v>6514900170</v>
      </c>
      <c r="R150" s="26"/>
      <c r="S150" s="26" t="s">
        <v>755</v>
      </c>
      <c r="T150" s="26" t="s">
        <v>2328</v>
      </c>
      <c r="U150" s="26" t="s">
        <v>647</v>
      </c>
      <c r="V150" s="26" t="s">
        <v>2329</v>
      </c>
      <c r="W150" s="26" t="s">
        <v>2330</v>
      </c>
      <c r="X150" s="26" t="s">
        <v>1814</v>
      </c>
      <c r="Y150" s="26" t="s">
        <v>2331</v>
      </c>
      <c r="Z150" s="26" t="s">
        <v>2332</v>
      </c>
      <c r="AA150" s="26" t="s">
        <v>2333</v>
      </c>
      <c r="AB150" s="26">
        <v>4027022763</v>
      </c>
      <c r="AC150" s="26"/>
      <c r="AD150" s="26"/>
      <c r="AE150" s="26" t="s">
        <v>2334</v>
      </c>
      <c r="AF150" s="26" t="s">
        <v>2335</v>
      </c>
      <c r="AG150" s="26" t="s">
        <v>1681</v>
      </c>
      <c r="AH150" s="26" t="s">
        <v>2043</v>
      </c>
      <c r="AI150" s="26" t="s">
        <v>2044</v>
      </c>
      <c r="AJ150" s="26" t="s">
        <v>644</v>
      </c>
      <c r="AK150" s="26">
        <v>68164</v>
      </c>
      <c r="AL150" s="26" t="s">
        <v>545</v>
      </c>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t="s">
        <v>545</v>
      </c>
      <c r="CG150" s="26"/>
      <c r="CH150" s="26"/>
      <c r="CI150" s="26"/>
      <c r="CJ150" s="26"/>
      <c r="CK150" s="26"/>
      <c r="CL150" s="26"/>
      <c r="CM150" s="26"/>
      <c r="CN150" s="26">
        <v>2606</v>
      </c>
      <c r="CO150" s="26">
        <v>2713</v>
      </c>
      <c r="CP150" s="26"/>
      <c r="CQ150" s="26"/>
      <c r="CR150" s="26"/>
      <c r="CS150" s="26" t="s">
        <v>561</v>
      </c>
      <c r="CT150" s="26">
        <v>12</v>
      </c>
      <c r="CU150" s="26"/>
      <c r="CV150" s="26"/>
      <c r="CW150" s="26">
        <v>57053</v>
      </c>
      <c r="CX150" s="26" t="s">
        <v>545</v>
      </c>
      <c r="CY150" s="26"/>
      <c r="CZ150" s="26" t="s">
        <v>545</v>
      </c>
      <c r="DA150" s="26" t="s">
        <v>545</v>
      </c>
      <c r="DB150" s="26" t="s">
        <v>545</v>
      </c>
      <c r="DC150" s="26" t="s">
        <v>545</v>
      </c>
      <c r="DD150" s="26" t="s">
        <v>930</v>
      </c>
      <c r="DE150" s="26" t="s">
        <v>2336</v>
      </c>
      <c r="DF150" s="26" t="s">
        <v>2337</v>
      </c>
      <c r="DG150" s="26" t="s">
        <v>2338</v>
      </c>
      <c r="DH150" s="26">
        <v>4027022751</v>
      </c>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row>
    <row r="151" spans="1:155" x14ac:dyDescent="0.2">
      <c r="A151" s="739">
        <v>11322</v>
      </c>
      <c r="B151" s="26" t="s">
        <v>2339</v>
      </c>
      <c r="C151" s="26"/>
      <c r="D151" s="26"/>
      <c r="E151" s="26"/>
      <c r="F151" s="26"/>
      <c r="G151" s="26"/>
      <c r="H151" s="26"/>
      <c r="I151" s="26"/>
      <c r="J151" s="26" t="s">
        <v>2340</v>
      </c>
      <c r="K151" s="26" t="s">
        <v>1175</v>
      </c>
      <c r="L151" s="26" t="s">
        <v>2341</v>
      </c>
      <c r="M151" s="26" t="s">
        <v>2342</v>
      </c>
      <c r="N151" s="26" t="s">
        <v>731</v>
      </c>
      <c r="O151" s="26">
        <v>19341</v>
      </c>
      <c r="P151" s="26" t="s">
        <v>545</v>
      </c>
      <c r="Q151" s="26">
        <v>6109682746</v>
      </c>
      <c r="R151" s="26">
        <v>6108847134</v>
      </c>
      <c r="S151" s="26" t="s">
        <v>2343</v>
      </c>
      <c r="T151" s="26" t="s">
        <v>2344</v>
      </c>
      <c r="U151" s="26" t="s">
        <v>2345</v>
      </c>
      <c r="V151" s="26" t="s">
        <v>2346</v>
      </c>
      <c r="W151" s="26" t="s">
        <v>2347</v>
      </c>
      <c r="X151" s="26" t="s">
        <v>769</v>
      </c>
      <c r="Y151" s="26" t="s">
        <v>2348</v>
      </c>
      <c r="Z151" s="26" t="s">
        <v>2349</v>
      </c>
      <c r="AA151" s="26" t="s">
        <v>2350</v>
      </c>
      <c r="AB151" s="26">
        <v>6109689452</v>
      </c>
      <c r="AC151" s="26"/>
      <c r="AD151" s="26">
        <v>6108847134</v>
      </c>
      <c r="AE151" s="26" t="s">
        <v>2351</v>
      </c>
      <c r="AF151" s="26" t="s">
        <v>2340</v>
      </c>
      <c r="AG151" s="26" t="s">
        <v>1175</v>
      </c>
      <c r="AH151" s="26" t="s">
        <v>2341</v>
      </c>
      <c r="AI151" s="26"/>
      <c r="AJ151" s="26" t="s">
        <v>731</v>
      </c>
      <c r="AK151" s="26">
        <v>19341</v>
      </c>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t="s">
        <v>2352</v>
      </c>
      <c r="CG151" s="26"/>
      <c r="CH151" s="26"/>
      <c r="CI151" s="26"/>
      <c r="CJ151" s="26"/>
      <c r="CK151" s="26"/>
      <c r="CL151" s="26"/>
      <c r="CM151" s="26"/>
      <c r="CN151" s="26">
        <v>1173</v>
      </c>
      <c r="CO151" s="26">
        <v>315</v>
      </c>
      <c r="CP151" s="26"/>
      <c r="CQ151" s="26"/>
      <c r="CR151" s="26"/>
      <c r="CS151" s="26" t="s">
        <v>561</v>
      </c>
      <c r="CT151" s="26">
        <v>12</v>
      </c>
      <c r="CU151" s="26"/>
      <c r="CV151" s="26"/>
      <c r="CW151" s="26">
        <v>19518</v>
      </c>
      <c r="CX151" s="26"/>
      <c r="CY151" s="26"/>
      <c r="CZ151" s="26"/>
      <c r="DA151" s="26"/>
      <c r="DB151" s="26"/>
      <c r="DC151" s="26"/>
      <c r="DD151" s="26" t="s">
        <v>2343</v>
      </c>
      <c r="DE151" s="26" t="s">
        <v>2344</v>
      </c>
      <c r="DF151" s="26" t="s">
        <v>2353</v>
      </c>
      <c r="DG151" s="26" t="s">
        <v>2346</v>
      </c>
      <c r="DH151" s="26">
        <v>6109682746</v>
      </c>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row>
    <row r="152" spans="1:155" x14ac:dyDescent="0.2">
      <c r="A152" s="739">
        <v>10044</v>
      </c>
      <c r="B152" s="26" t="s">
        <v>2354</v>
      </c>
      <c r="C152" s="26"/>
      <c r="D152" s="26"/>
      <c r="E152" s="26"/>
      <c r="F152" s="26"/>
      <c r="G152" s="26"/>
      <c r="H152" s="26"/>
      <c r="I152" s="26"/>
      <c r="J152" s="26" t="s">
        <v>2355</v>
      </c>
      <c r="K152" s="26" t="s">
        <v>2356</v>
      </c>
      <c r="L152" s="26" t="s">
        <v>1099</v>
      </c>
      <c r="M152" s="26" t="s">
        <v>1016</v>
      </c>
      <c r="N152" s="26" t="s">
        <v>550</v>
      </c>
      <c r="O152" s="26">
        <v>60601</v>
      </c>
      <c r="P152" s="26" t="s">
        <v>545</v>
      </c>
      <c r="Q152" s="26">
        <v>3144450011</v>
      </c>
      <c r="R152" s="26"/>
      <c r="S152" s="26" t="s">
        <v>2357</v>
      </c>
      <c r="T152" s="26" t="s">
        <v>2358</v>
      </c>
      <c r="U152" s="26" t="s">
        <v>2359</v>
      </c>
      <c r="V152" s="26" t="s">
        <v>2360</v>
      </c>
      <c r="W152" s="26" t="s">
        <v>2361</v>
      </c>
      <c r="X152" s="26" t="s">
        <v>2362</v>
      </c>
      <c r="Y152" s="26" t="s">
        <v>2363</v>
      </c>
      <c r="Z152" s="26" t="s">
        <v>2364</v>
      </c>
      <c r="AA152" s="26" t="s">
        <v>2365</v>
      </c>
      <c r="AB152" s="26"/>
      <c r="AC152" s="26"/>
      <c r="AD152" s="26"/>
      <c r="AE152" s="26" t="s">
        <v>2366</v>
      </c>
      <c r="AF152" s="26" t="s">
        <v>545</v>
      </c>
      <c r="AG152" s="26" t="s">
        <v>545</v>
      </c>
      <c r="AH152" s="26" t="s">
        <v>545</v>
      </c>
      <c r="AI152" s="26"/>
      <c r="AJ152" s="26" t="s">
        <v>545</v>
      </c>
      <c r="AK152" s="26"/>
      <c r="AL152" s="26" t="s">
        <v>545</v>
      </c>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t="s">
        <v>2367</v>
      </c>
      <c r="CG152" s="26"/>
      <c r="CH152" s="26"/>
      <c r="CI152" s="26"/>
      <c r="CJ152" s="26"/>
      <c r="CK152" s="26"/>
      <c r="CL152" s="26"/>
      <c r="CM152" s="26"/>
      <c r="CN152" s="26">
        <v>850</v>
      </c>
      <c r="CO152" s="26">
        <v>597</v>
      </c>
      <c r="CP152" s="26"/>
      <c r="CQ152" s="26"/>
      <c r="CR152" s="26"/>
      <c r="CS152" s="26" t="s">
        <v>561</v>
      </c>
      <c r="CT152" s="26">
        <v>12</v>
      </c>
      <c r="CU152" s="26"/>
      <c r="CV152" s="26"/>
      <c r="CW152" s="26">
        <v>80799</v>
      </c>
      <c r="CX152" s="740">
        <v>1295</v>
      </c>
      <c r="CY152" s="26"/>
      <c r="CZ152" s="26"/>
      <c r="DA152" s="26"/>
      <c r="DB152" s="26"/>
      <c r="DC152" s="26"/>
      <c r="DD152" s="26" t="s">
        <v>545</v>
      </c>
      <c r="DE152" s="26" t="s">
        <v>545</v>
      </c>
      <c r="DF152" s="26" t="s">
        <v>545</v>
      </c>
      <c r="DG152" s="26" t="s">
        <v>545</v>
      </c>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row>
    <row r="153" spans="1:155" x14ac:dyDescent="0.2">
      <c r="A153" s="739">
        <v>10045</v>
      </c>
      <c r="B153" s="26" t="s">
        <v>2368</v>
      </c>
      <c r="C153" s="26"/>
      <c r="D153" s="26"/>
      <c r="E153" s="26"/>
      <c r="F153" s="26"/>
      <c r="G153" s="26"/>
      <c r="H153" s="26"/>
      <c r="I153" s="26"/>
      <c r="J153" s="26" t="s">
        <v>2369</v>
      </c>
      <c r="K153" s="26" t="s">
        <v>2370</v>
      </c>
      <c r="L153" s="26" t="s">
        <v>643</v>
      </c>
      <c r="M153" s="26" t="s">
        <v>2044</v>
      </c>
      <c r="N153" s="26" t="s">
        <v>644</v>
      </c>
      <c r="O153" s="26">
        <v>68134</v>
      </c>
      <c r="P153" s="26" t="s">
        <v>545</v>
      </c>
      <c r="Q153" s="26">
        <v>4023971111</v>
      </c>
      <c r="R153" s="26">
        <v>4023993530</v>
      </c>
      <c r="S153" s="26" t="s">
        <v>2371</v>
      </c>
      <c r="T153" s="26" t="s">
        <v>2372</v>
      </c>
      <c r="U153" s="26" t="s">
        <v>792</v>
      </c>
      <c r="V153" s="26" t="s">
        <v>2373</v>
      </c>
      <c r="W153" s="26" t="s">
        <v>2374</v>
      </c>
      <c r="X153" s="26" t="s">
        <v>2375</v>
      </c>
      <c r="Y153" s="26" t="s">
        <v>2376</v>
      </c>
      <c r="Z153" s="26" t="s">
        <v>2377</v>
      </c>
      <c r="AA153" s="26" t="s">
        <v>2368</v>
      </c>
      <c r="AB153" s="26">
        <v>4023971111</v>
      </c>
      <c r="AC153" s="26">
        <v>3349</v>
      </c>
      <c r="AD153" s="26">
        <v>4023993530</v>
      </c>
      <c r="AE153" s="26" t="s">
        <v>2373</v>
      </c>
      <c r="AF153" s="26" t="s">
        <v>2370</v>
      </c>
      <c r="AG153" s="26" t="s">
        <v>545</v>
      </c>
      <c r="AH153" s="26" t="s">
        <v>643</v>
      </c>
      <c r="AI153" s="26" t="s">
        <v>2044</v>
      </c>
      <c r="AJ153" s="26" t="s">
        <v>644</v>
      </c>
      <c r="AK153" s="26">
        <v>68134</v>
      </c>
      <c r="AL153" s="26" t="s">
        <v>545</v>
      </c>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t="s">
        <v>2378</v>
      </c>
      <c r="CG153" s="26"/>
      <c r="CH153" s="26"/>
      <c r="CI153" s="26"/>
      <c r="CJ153" s="26"/>
      <c r="CK153" s="26"/>
      <c r="CL153" s="26"/>
      <c r="CM153" s="26"/>
      <c r="CN153" s="26">
        <v>502</v>
      </c>
      <c r="CO153" s="26">
        <v>610</v>
      </c>
      <c r="CP153" s="26"/>
      <c r="CQ153" s="26"/>
      <c r="CR153" s="26"/>
      <c r="CS153" s="26" t="s">
        <v>561</v>
      </c>
      <c r="CT153" s="26">
        <v>12</v>
      </c>
      <c r="CU153" s="26"/>
      <c r="CV153" s="26"/>
      <c r="CW153" s="26">
        <v>61751</v>
      </c>
      <c r="CX153" s="740">
        <v>6813</v>
      </c>
      <c r="CY153" s="26"/>
      <c r="CZ153" s="26"/>
      <c r="DA153" s="26"/>
      <c r="DB153" s="26"/>
      <c r="DC153" s="26"/>
      <c r="DD153" s="26" t="s">
        <v>1965</v>
      </c>
      <c r="DE153" s="26" t="s">
        <v>2379</v>
      </c>
      <c r="DF153" s="26" t="s">
        <v>2380</v>
      </c>
      <c r="DG153" s="26" t="s">
        <v>2381</v>
      </c>
      <c r="DH153" s="26">
        <v>4023971111</v>
      </c>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row>
    <row r="154" spans="1:155" x14ac:dyDescent="0.2">
      <c r="A154" s="739">
        <v>11324</v>
      </c>
      <c r="B154" s="26" t="s">
        <v>2382</v>
      </c>
      <c r="C154" s="26"/>
      <c r="D154" s="26"/>
      <c r="E154" s="26"/>
      <c r="F154" s="26"/>
      <c r="G154" s="26"/>
      <c r="H154" s="26"/>
      <c r="I154" s="26"/>
      <c r="J154" s="26" t="s">
        <v>2383</v>
      </c>
      <c r="K154" s="26"/>
      <c r="L154" s="26" t="s">
        <v>2043</v>
      </c>
      <c r="M154" s="26" t="s">
        <v>2044</v>
      </c>
      <c r="N154" s="26" t="s">
        <v>644</v>
      </c>
      <c r="O154" s="26">
        <v>68114</v>
      </c>
      <c r="P154" s="26"/>
      <c r="Q154" s="26">
        <v>4029978406</v>
      </c>
      <c r="R154" s="26"/>
      <c r="S154" s="26" t="s">
        <v>750</v>
      </c>
      <c r="T154" s="26" t="s">
        <v>2384</v>
      </c>
      <c r="U154" s="26" t="s">
        <v>647</v>
      </c>
      <c r="V154" s="26"/>
      <c r="W154" s="26" t="s">
        <v>2385</v>
      </c>
      <c r="X154" s="26" t="s">
        <v>2298</v>
      </c>
      <c r="Y154" s="26" t="s">
        <v>2386</v>
      </c>
      <c r="Z154" s="26" t="s">
        <v>1885</v>
      </c>
      <c r="AA154" s="26" t="s">
        <v>2387</v>
      </c>
      <c r="AB154" s="26">
        <v>4029978389</v>
      </c>
      <c r="AC154" s="26"/>
      <c r="AD154" s="26"/>
      <c r="AE154" s="26" t="s">
        <v>2388</v>
      </c>
      <c r="AF154" s="26" t="s">
        <v>2389</v>
      </c>
      <c r="AG154" s="26"/>
      <c r="AH154" s="26" t="s">
        <v>2043</v>
      </c>
      <c r="AI154" s="26" t="s">
        <v>2044</v>
      </c>
      <c r="AJ154" s="26" t="s">
        <v>644</v>
      </c>
      <c r="AK154" s="26">
        <v>68134</v>
      </c>
      <c r="AL154" s="26">
        <v>888</v>
      </c>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v>1175</v>
      </c>
      <c r="CO154" s="26">
        <v>1388</v>
      </c>
      <c r="CP154" s="26"/>
      <c r="CQ154" s="26"/>
      <c r="CR154" s="26"/>
      <c r="CS154" s="26" t="s">
        <v>561</v>
      </c>
      <c r="CT154" s="26">
        <v>12</v>
      </c>
      <c r="CU154" s="26"/>
      <c r="CV154" s="26"/>
      <c r="CW154" s="26">
        <v>34274</v>
      </c>
      <c r="CX154" s="26"/>
      <c r="CY154" s="26"/>
      <c r="CZ154" s="26"/>
      <c r="DA154" s="26"/>
      <c r="DB154" s="26"/>
      <c r="DC154" s="26"/>
      <c r="DD154" s="26" t="s">
        <v>562</v>
      </c>
      <c r="DE154" s="26" t="s">
        <v>2390</v>
      </c>
      <c r="DF154" s="26" t="s">
        <v>792</v>
      </c>
      <c r="DG154" s="26" t="s">
        <v>2391</v>
      </c>
      <c r="DH154" s="26">
        <v>4029978000</v>
      </c>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row>
    <row r="155" spans="1:155" x14ac:dyDescent="0.2">
      <c r="A155" s="739">
        <v>11325</v>
      </c>
      <c r="B155" s="26" t="s">
        <v>2392</v>
      </c>
      <c r="C155" s="26"/>
      <c r="D155" s="26"/>
      <c r="E155" s="26"/>
      <c r="F155" s="26"/>
      <c r="G155" s="26"/>
      <c r="H155" s="26"/>
      <c r="I155" s="26"/>
      <c r="J155" s="26" t="s">
        <v>2393</v>
      </c>
      <c r="K155" s="26" t="s">
        <v>2394</v>
      </c>
      <c r="L155" s="26" t="s">
        <v>753</v>
      </c>
      <c r="M155" s="26" t="s">
        <v>753</v>
      </c>
      <c r="N155" s="26" t="s">
        <v>754</v>
      </c>
      <c r="O155" s="26">
        <v>10007</v>
      </c>
      <c r="P155" s="26">
        <v>2366</v>
      </c>
      <c r="Q155" s="26">
        <v>8476054331</v>
      </c>
      <c r="R155" s="26">
        <v>8474135315</v>
      </c>
      <c r="S155" s="26" t="s">
        <v>1286</v>
      </c>
      <c r="T155" s="26" t="s">
        <v>1287</v>
      </c>
      <c r="U155" s="26" t="s">
        <v>1288</v>
      </c>
      <c r="V155" s="26" t="s">
        <v>1289</v>
      </c>
      <c r="W155" s="26" t="s">
        <v>1290</v>
      </c>
      <c r="X155" s="26" t="s">
        <v>1291</v>
      </c>
      <c r="Y155" s="26" t="s">
        <v>1292</v>
      </c>
      <c r="Z155" s="26" t="s">
        <v>661</v>
      </c>
      <c r="AA155" s="26" t="s">
        <v>1293</v>
      </c>
      <c r="AB155" s="26">
        <v>8474135089</v>
      </c>
      <c r="AC155" s="26"/>
      <c r="AD155" s="26">
        <v>8474135315</v>
      </c>
      <c r="AE155" s="26" t="s">
        <v>1294</v>
      </c>
      <c r="AF155" s="26" t="s">
        <v>1284</v>
      </c>
      <c r="AG155" s="26" t="s">
        <v>1285</v>
      </c>
      <c r="AH155" s="26" t="s">
        <v>548</v>
      </c>
      <c r="AI155" s="26" t="s">
        <v>1016</v>
      </c>
      <c r="AJ155" s="26" t="s">
        <v>550</v>
      </c>
      <c r="AK155" s="26">
        <v>60196</v>
      </c>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t="s">
        <v>1295</v>
      </c>
      <c r="CG155" s="26"/>
      <c r="CH155" s="26"/>
      <c r="CI155" s="26"/>
      <c r="CJ155" s="26"/>
      <c r="CK155" s="26"/>
      <c r="CL155" s="26"/>
      <c r="CM155" s="26"/>
      <c r="CN155" s="26">
        <v>1176</v>
      </c>
      <c r="CO155" s="26">
        <v>2993</v>
      </c>
      <c r="CP155" s="26"/>
      <c r="CQ155" s="26"/>
      <c r="CR155" s="26"/>
      <c r="CS155" s="26" t="s">
        <v>561</v>
      </c>
      <c r="CT155" s="26">
        <v>12</v>
      </c>
      <c r="CU155" s="26"/>
      <c r="CV155" s="26"/>
      <c r="CW155" s="26">
        <v>34649</v>
      </c>
      <c r="CX155" s="26"/>
      <c r="CY155" s="26"/>
      <c r="CZ155" s="26"/>
      <c r="DA155" s="26"/>
      <c r="DB155" s="26"/>
      <c r="DC155" s="26"/>
      <c r="DD155" s="26" t="s">
        <v>1286</v>
      </c>
      <c r="DE155" s="26" t="s">
        <v>1287</v>
      </c>
      <c r="DF155" s="26" t="s">
        <v>1288</v>
      </c>
      <c r="DG155" s="26" t="s">
        <v>1289</v>
      </c>
      <c r="DH155" s="26">
        <v>8476054331</v>
      </c>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row>
    <row r="156" spans="1:155" x14ac:dyDescent="0.2">
      <c r="A156" s="739">
        <v>11326</v>
      </c>
      <c r="B156" s="26" t="s">
        <v>2395</v>
      </c>
      <c r="C156" s="26"/>
      <c r="D156" s="26"/>
      <c r="E156" s="26"/>
      <c r="F156" s="26"/>
      <c r="G156" s="26"/>
      <c r="H156" s="26"/>
      <c r="I156" s="26"/>
      <c r="J156" s="26" t="s">
        <v>2396</v>
      </c>
      <c r="K156" s="26" t="s">
        <v>2394</v>
      </c>
      <c r="L156" s="26" t="s">
        <v>753</v>
      </c>
      <c r="M156" s="26" t="s">
        <v>753</v>
      </c>
      <c r="N156" s="26" t="s">
        <v>754</v>
      </c>
      <c r="O156" s="26">
        <v>10007</v>
      </c>
      <c r="P156" s="26">
        <v>2366</v>
      </c>
      <c r="Q156" s="26">
        <v>8476054331</v>
      </c>
      <c r="R156" s="26"/>
      <c r="S156" s="26" t="s">
        <v>1286</v>
      </c>
      <c r="T156" s="26" t="s">
        <v>1287</v>
      </c>
      <c r="U156" s="26" t="s">
        <v>1288</v>
      </c>
      <c r="V156" s="26" t="s">
        <v>1289</v>
      </c>
      <c r="W156" s="26" t="s">
        <v>1290</v>
      </c>
      <c r="X156" s="26" t="s">
        <v>1291</v>
      </c>
      <c r="Y156" s="26" t="s">
        <v>1292</v>
      </c>
      <c r="Z156" s="26" t="s">
        <v>661</v>
      </c>
      <c r="AA156" s="26" t="s">
        <v>1293</v>
      </c>
      <c r="AB156" s="26">
        <v>8474135089</v>
      </c>
      <c r="AC156" s="26"/>
      <c r="AD156" s="26">
        <v>8474135315</v>
      </c>
      <c r="AE156" s="26" t="s">
        <v>1294</v>
      </c>
      <c r="AF156" s="26" t="s">
        <v>1284</v>
      </c>
      <c r="AG156" s="26" t="s">
        <v>1285</v>
      </c>
      <c r="AH156" s="26" t="s">
        <v>548</v>
      </c>
      <c r="AI156" s="26" t="s">
        <v>1016</v>
      </c>
      <c r="AJ156" s="26" t="s">
        <v>550</v>
      </c>
      <c r="AK156" s="26">
        <v>60196</v>
      </c>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t="s">
        <v>1295</v>
      </c>
      <c r="CG156" s="26"/>
      <c r="CH156" s="26"/>
      <c r="CI156" s="26"/>
      <c r="CJ156" s="26"/>
      <c r="CK156" s="26"/>
      <c r="CL156" s="26"/>
      <c r="CM156" s="26"/>
      <c r="CN156" s="26">
        <v>1177</v>
      </c>
      <c r="CO156" s="26">
        <v>2993</v>
      </c>
      <c r="CP156" s="26"/>
      <c r="CQ156" s="26"/>
      <c r="CR156" s="26"/>
      <c r="CS156" s="26" t="s">
        <v>561</v>
      </c>
      <c r="CT156" s="26">
        <v>12</v>
      </c>
      <c r="CU156" s="26"/>
      <c r="CV156" s="26"/>
      <c r="CW156" s="26">
        <v>80896</v>
      </c>
      <c r="CX156" s="26"/>
      <c r="CY156" s="26"/>
      <c r="CZ156" s="26"/>
      <c r="DA156" s="26"/>
      <c r="DB156" s="26"/>
      <c r="DC156" s="26"/>
      <c r="DD156" s="26" t="s">
        <v>1286</v>
      </c>
      <c r="DE156" s="26" t="s">
        <v>1287</v>
      </c>
      <c r="DF156" s="26" t="s">
        <v>1288</v>
      </c>
      <c r="DG156" s="26" t="s">
        <v>1289</v>
      </c>
      <c r="DH156" s="26">
        <v>8476054331</v>
      </c>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row>
    <row r="157" spans="1:155" x14ac:dyDescent="0.2">
      <c r="A157" s="739">
        <v>11327</v>
      </c>
      <c r="B157" s="26" t="s">
        <v>2397</v>
      </c>
      <c r="C157" s="26"/>
      <c r="D157" s="26"/>
      <c r="E157" s="26"/>
      <c r="F157" s="26"/>
      <c r="G157" s="26"/>
      <c r="H157" s="26"/>
      <c r="I157" s="26"/>
      <c r="J157" s="26" t="s">
        <v>2270</v>
      </c>
      <c r="K157" s="26" t="s">
        <v>2271</v>
      </c>
      <c r="L157" s="26" t="s">
        <v>2272</v>
      </c>
      <c r="M157" s="26" t="s">
        <v>900</v>
      </c>
      <c r="N157" s="26" t="s">
        <v>901</v>
      </c>
      <c r="O157" s="26">
        <v>55343</v>
      </c>
      <c r="P157" s="26" t="s">
        <v>545</v>
      </c>
      <c r="Q157" s="26">
        <v>9529366662</v>
      </c>
      <c r="R157" s="26">
        <v>9529314651</v>
      </c>
      <c r="S157" s="26" t="s">
        <v>2398</v>
      </c>
      <c r="T157" s="26" t="s">
        <v>2399</v>
      </c>
      <c r="U157" s="26" t="s">
        <v>1733</v>
      </c>
      <c r="V157" s="26" t="s">
        <v>2400</v>
      </c>
      <c r="W157" s="26" t="s">
        <v>545</v>
      </c>
      <c r="X157" s="26" t="s">
        <v>1814</v>
      </c>
      <c r="Y157" s="26" t="s">
        <v>2401</v>
      </c>
      <c r="Z157" s="26" t="s">
        <v>619</v>
      </c>
      <c r="AA157" s="26" t="s">
        <v>2279</v>
      </c>
      <c r="AB157" s="26">
        <v>9523883935</v>
      </c>
      <c r="AC157" s="26"/>
      <c r="AD157" s="26"/>
      <c r="AE157" s="26" t="s">
        <v>2402</v>
      </c>
      <c r="AF157" s="26" t="s">
        <v>2270</v>
      </c>
      <c r="AG157" s="26" t="s">
        <v>2271</v>
      </c>
      <c r="AH157" s="26" t="s">
        <v>2272</v>
      </c>
      <c r="AI157" s="26" t="s">
        <v>900</v>
      </c>
      <c r="AJ157" s="26" t="s">
        <v>901</v>
      </c>
      <c r="AK157" s="26">
        <v>55343</v>
      </c>
      <c r="AL157" s="548" t="s">
        <v>545</v>
      </c>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t="s">
        <v>545</v>
      </c>
      <c r="CG157" s="26"/>
      <c r="CH157" s="26"/>
      <c r="CI157" s="26"/>
      <c r="CJ157" s="26"/>
      <c r="CK157" s="26"/>
      <c r="CL157" s="26"/>
      <c r="CM157" s="26"/>
      <c r="CN157" s="26">
        <v>1178</v>
      </c>
      <c r="CO157" s="26">
        <v>1430</v>
      </c>
      <c r="CP157" s="26"/>
      <c r="CQ157" s="26"/>
      <c r="CR157" s="26"/>
      <c r="CS157" s="26" t="s">
        <v>561</v>
      </c>
      <c r="CT157" s="26">
        <v>12</v>
      </c>
      <c r="CU157" s="26"/>
      <c r="CV157" s="26"/>
      <c r="CW157" s="26">
        <v>42765</v>
      </c>
      <c r="CX157" s="740">
        <v>707</v>
      </c>
      <c r="CY157" s="26"/>
      <c r="CZ157" s="26"/>
      <c r="DA157" s="26"/>
      <c r="DB157" s="26"/>
      <c r="DC157" s="26"/>
      <c r="DD157" s="26" t="s">
        <v>2403</v>
      </c>
      <c r="DE157" s="26" t="s">
        <v>2404</v>
      </c>
      <c r="DF157" s="26" t="s">
        <v>976</v>
      </c>
      <c r="DG157" s="26" t="s">
        <v>2405</v>
      </c>
      <c r="DH157" s="26">
        <v>7633610320</v>
      </c>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row>
    <row r="158" spans="1:155" x14ac:dyDescent="0.2">
      <c r="A158" s="739">
        <v>10623</v>
      </c>
      <c r="B158" s="26" t="s">
        <v>2406</v>
      </c>
      <c r="C158" s="26"/>
      <c r="D158" s="26"/>
      <c r="E158" s="26"/>
      <c r="F158" s="26"/>
      <c r="G158" s="26"/>
      <c r="H158" s="26"/>
      <c r="I158" s="26"/>
      <c r="J158" s="26" t="s">
        <v>728</v>
      </c>
      <c r="K158" s="26" t="s">
        <v>729</v>
      </c>
      <c r="L158" s="26" t="s">
        <v>730</v>
      </c>
      <c r="M158" s="26"/>
      <c r="N158" s="26" t="s">
        <v>731</v>
      </c>
      <c r="O158" s="26">
        <v>19106</v>
      </c>
      <c r="P158" s="26" t="s">
        <v>545</v>
      </c>
      <c r="Q158" s="26"/>
      <c r="R158" s="26"/>
      <c r="S158" s="26" t="s">
        <v>732</v>
      </c>
      <c r="T158" s="26" t="s">
        <v>733</v>
      </c>
      <c r="U158" s="26" t="s">
        <v>734</v>
      </c>
      <c r="V158" s="26" t="s">
        <v>735</v>
      </c>
      <c r="W158" s="26"/>
      <c r="X158" s="26" t="s">
        <v>736</v>
      </c>
      <c r="Y158" s="26" t="s">
        <v>737</v>
      </c>
      <c r="Z158" s="26" t="s">
        <v>738</v>
      </c>
      <c r="AA158" s="26" t="s">
        <v>739</v>
      </c>
      <c r="AB158" s="26">
        <v>3024766396</v>
      </c>
      <c r="AC158" s="26"/>
      <c r="AD158" s="26">
        <v>3024767263</v>
      </c>
      <c r="AE158" s="26" t="s">
        <v>740</v>
      </c>
      <c r="AF158" s="26" t="s">
        <v>741</v>
      </c>
      <c r="AG158" s="26" t="s">
        <v>742</v>
      </c>
      <c r="AH158" s="26" t="s">
        <v>568</v>
      </c>
      <c r="AI158" s="26"/>
      <c r="AJ158" s="26" t="s">
        <v>569</v>
      </c>
      <c r="AK158" s="26">
        <v>19803</v>
      </c>
      <c r="AL158" s="26" t="s">
        <v>545</v>
      </c>
      <c r="AM158" s="26" t="s">
        <v>743</v>
      </c>
      <c r="AN158" s="26" t="s">
        <v>744</v>
      </c>
      <c r="AO158" s="26" t="s">
        <v>745</v>
      </c>
      <c r="AP158" s="26" t="s">
        <v>746</v>
      </c>
      <c r="AQ158" s="26">
        <v>3024766682</v>
      </c>
      <c r="AR158" s="26"/>
      <c r="AS158" s="26">
        <v>3024767263</v>
      </c>
      <c r="AT158" s="26" t="s">
        <v>747</v>
      </c>
      <c r="AU158" s="26" t="s">
        <v>741</v>
      </c>
      <c r="AV158" s="26" t="s">
        <v>742</v>
      </c>
      <c r="AW158" s="26" t="s">
        <v>568</v>
      </c>
      <c r="AX158" s="26"/>
      <c r="AY158" s="26" t="s">
        <v>569</v>
      </c>
      <c r="AZ158" s="26" t="s">
        <v>748</v>
      </c>
      <c r="BA158" s="26" t="s">
        <v>545</v>
      </c>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v>1053</v>
      </c>
      <c r="CO158" s="26">
        <v>712</v>
      </c>
      <c r="CP158" s="26">
        <v>574</v>
      </c>
      <c r="CQ158" s="26"/>
      <c r="CR158" s="26"/>
      <c r="CS158" s="26" t="s">
        <v>561</v>
      </c>
      <c r="CT158" s="26">
        <v>12</v>
      </c>
      <c r="CU158" s="26"/>
      <c r="CV158" s="26"/>
      <c r="CW158" s="26">
        <v>20710</v>
      </c>
      <c r="CX158" s="740">
        <v>626</v>
      </c>
      <c r="CY158" s="26"/>
      <c r="CZ158" s="26"/>
      <c r="DA158" s="26"/>
      <c r="DB158" s="26"/>
      <c r="DC158" s="26"/>
      <c r="DD158" s="26" t="s">
        <v>545</v>
      </c>
      <c r="DE158" s="26" t="s">
        <v>545</v>
      </c>
      <c r="DF158" s="26" t="s">
        <v>545</v>
      </c>
      <c r="DG158" s="26" t="s">
        <v>545</v>
      </c>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row>
    <row r="159" spans="1:155" x14ac:dyDescent="0.2">
      <c r="A159" s="739">
        <v>11582</v>
      </c>
      <c r="B159" s="26" t="s">
        <v>2407</v>
      </c>
      <c r="C159" s="26"/>
      <c r="D159" s="26"/>
      <c r="E159" s="26"/>
      <c r="F159" s="26"/>
      <c r="G159" s="26"/>
      <c r="H159" s="26"/>
      <c r="I159" s="26"/>
      <c r="J159" s="26" t="s">
        <v>2408</v>
      </c>
      <c r="K159" s="26" t="s">
        <v>2409</v>
      </c>
      <c r="L159" s="26" t="s">
        <v>2410</v>
      </c>
      <c r="M159" s="26" t="s">
        <v>2411</v>
      </c>
      <c r="N159" s="26" t="s">
        <v>689</v>
      </c>
      <c r="O159" s="26">
        <v>6902</v>
      </c>
      <c r="P159" s="26"/>
      <c r="Q159" s="26">
        <v>2034854200</v>
      </c>
      <c r="R159" s="26">
        <v>2034854300</v>
      </c>
      <c r="S159" s="26" t="s">
        <v>2412</v>
      </c>
      <c r="T159" s="26" t="s">
        <v>2413</v>
      </c>
      <c r="U159" s="26" t="s">
        <v>2414</v>
      </c>
      <c r="V159" s="26" t="s">
        <v>2415</v>
      </c>
      <c r="W159" s="26" t="s">
        <v>2416</v>
      </c>
      <c r="X159" s="26" t="s">
        <v>2417</v>
      </c>
      <c r="Y159" s="26" t="s">
        <v>2418</v>
      </c>
      <c r="Z159" s="26" t="s">
        <v>1733</v>
      </c>
      <c r="AA159" s="26" t="s">
        <v>2407</v>
      </c>
      <c r="AB159" s="26">
        <v>2034854276</v>
      </c>
      <c r="AC159" s="26"/>
      <c r="AD159" s="26">
        <v>2034854300</v>
      </c>
      <c r="AE159" s="26" t="s">
        <v>2415</v>
      </c>
      <c r="AF159" s="26" t="s">
        <v>2408</v>
      </c>
      <c r="AG159" s="26" t="s">
        <v>2409</v>
      </c>
      <c r="AH159" s="26" t="s">
        <v>2410</v>
      </c>
      <c r="AI159" s="26" t="s">
        <v>2411</v>
      </c>
      <c r="AJ159" s="26" t="s">
        <v>689</v>
      </c>
      <c r="AK159" s="26">
        <v>6902</v>
      </c>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t="s">
        <v>2419</v>
      </c>
      <c r="CG159" s="26"/>
      <c r="CH159" s="26"/>
      <c r="CI159" s="26"/>
      <c r="CJ159" s="26"/>
      <c r="CK159" s="26"/>
      <c r="CL159" s="26"/>
      <c r="CM159" s="26"/>
      <c r="CN159" s="26">
        <v>1423</v>
      </c>
      <c r="CO159" s="26">
        <v>1803</v>
      </c>
      <c r="CP159" s="26"/>
      <c r="CQ159" s="26"/>
      <c r="CR159" s="26"/>
      <c r="CS159" s="26" t="s">
        <v>561</v>
      </c>
      <c r="CT159" s="26">
        <v>12</v>
      </c>
      <c r="CU159" s="26"/>
      <c r="CV159" s="26"/>
      <c r="CW159" s="26">
        <v>10006</v>
      </c>
      <c r="CX159" s="740">
        <v>3483</v>
      </c>
      <c r="CY159" s="26"/>
      <c r="CZ159" s="26"/>
      <c r="DA159" s="26"/>
      <c r="DB159" s="26"/>
      <c r="DC159" s="26"/>
      <c r="DD159" s="26" t="s">
        <v>2420</v>
      </c>
      <c r="DE159" s="26" t="s">
        <v>2421</v>
      </c>
      <c r="DF159" s="26" t="s">
        <v>725</v>
      </c>
      <c r="DG159" s="26" t="s">
        <v>2422</v>
      </c>
      <c r="DH159" s="26">
        <v>2034854287</v>
      </c>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row>
    <row r="160" spans="1:155" x14ac:dyDescent="0.2">
      <c r="A160" s="739">
        <v>11329</v>
      </c>
      <c r="B160" s="26" t="s">
        <v>2423</v>
      </c>
      <c r="C160" s="26"/>
      <c r="D160" s="26"/>
      <c r="E160" s="26"/>
      <c r="F160" s="26"/>
      <c r="G160" s="26"/>
      <c r="H160" s="26"/>
      <c r="I160" s="26"/>
      <c r="J160" s="26" t="s">
        <v>2424</v>
      </c>
      <c r="K160" s="26" t="s">
        <v>2425</v>
      </c>
      <c r="L160" s="26" t="s">
        <v>2426</v>
      </c>
      <c r="M160" s="26" t="s">
        <v>2427</v>
      </c>
      <c r="N160" s="26" t="s">
        <v>1025</v>
      </c>
      <c r="O160" s="26">
        <v>8889</v>
      </c>
      <c r="P160" s="26" t="s">
        <v>545</v>
      </c>
      <c r="Q160" s="26">
        <v>9089032445</v>
      </c>
      <c r="R160" s="26">
        <v>9085725818</v>
      </c>
      <c r="S160" s="26" t="s">
        <v>2428</v>
      </c>
      <c r="T160" s="26" t="s">
        <v>2429</v>
      </c>
      <c r="U160" s="26" t="s">
        <v>553</v>
      </c>
      <c r="V160" s="26" t="s">
        <v>2430</v>
      </c>
      <c r="W160" s="26" t="s">
        <v>2431</v>
      </c>
      <c r="X160" s="26" t="s">
        <v>2432</v>
      </c>
      <c r="Y160" s="26" t="s">
        <v>2433</v>
      </c>
      <c r="Z160" s="26" t="s">
        <v>2434</v>
      </c>
      <c r="AA160" s="26" t="s">
        <v>2423</v>
      </c>
      <c r="AB160" s="26">
        <v>9089032420</v>
      </c>
      <c r="AC160" s="26"/>
      <c r="AD160" s="26">
        <v>9085725818</v>
      </c>
      <c r="AE160" s="26" t="s">
        <v>2430</v>
      </c>
      <c r="AF160" s="26" t="s">
        <v>2424</v>
      </c>
      <c r="AG160" s="26" t="s">
        <v>2425</v>
      </c>
      <c r="AH160" s="26" t="s">
        <v>2426</v>
      </c>
      <c r="AI160" s="26" t="s">
        <v>2427</v>
      </c>
      <c r="AJ160" s="26" t="s">
        <v>1025</v>
      </c>
      <c r="AK160" s="26">
        <v>8889</v>
      </c>
      <c r="AL160" s="26" t="s">
        <v>545</v>
      </c>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v>1180</v>
      </c>
      <c r="CO160" s="26">
        <v>2508</v>
      </c>
      <c r="CP160" s="26"/>
      <c r="CQ160" s="26"/>
      <c r="CR160" s="26"/>
      <c r="CS160" s="26" t="s">
        <v>561</v>
      </c>
      <c r="CT160" s="26">
        <v>12</v>
      </c>
      <c r="CU160" s="26"/>
      <c r="CV160" s="26"/>
      <c r="CW160" s="26">
        <v>10052</v>
      </c>
      <c r="CX160" s="26"/>
      <c r="CY160" s="26"/>
      <c r="CZ160" s="26"/>
      <c r="DA160" s="26"/>
      <c r="DB160" s="26"/>
      <c r="DC160" s="26"/>
      <c r="DD160" s="26" t="s">
        <v>2435</v>
      </c>
      <c r="DE160" s="26" t="s">
        <v>744</v>
      </c>
      <c r="DF160" s="26" t="s">
        <v>2436</v>
      </c>
      <c r="DG160" s="26" t="s">
        <v>747</v>
      </c>
      <c r="DH160" s="26">
        <v>3024766682</v>
      </c>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row>
    <row r="161" spans="1:155" x14ac:dyDescent="0.2">
      <c r="A161" s="739">
        <v>11330</v>
      </c>
      <c r="B161" s="26" t="s">
        <v>2437</v>
      </c>
      <c r="C161" s="26"/>
      <c r="D161" s="26"/>
      <c r="E161" s="26"/>
      <c r="F161" s="26"/>
      <c r="G161" s="26"/>
      <c r="H161" s="26"/>
      <c r="I161" s="26"/>
      <c r="J161" s="26" t="s">
        <v>2438</v>
      </c>
      <c r="K161" s="26"/>
      <c r="L161" s="26" t="s">
        <v>753</v>
      </c>
      <c r="M161" s="26" t="s">
        <v>753</v>
      </c>
      <c r="N161" s="26" t="s">
        <v>754</v>
      </c>
      <c r="O161" s="26">
        <v>10016</v>
      </c>
      <c r="P161" s="26">
        <v>4303</v>
      </c>
      <c r="Q161" s="26">
        <v>2125921800</v>
      </c>
      <c r="R161" s="26">
        <v>2125929487</v>
      </c>
      <c r="S161" s="26" t="s">
        <v>2439</v>
      </c>
      <c r="T161" s="26" t="s">
        <v>2440</v>
      </c>
      <c r="U161" s="26" t="s">
        <v>647</v>
      </c>
      <c r="V161" s="26" t="s">
        <v>2441</v>
      </c>
      <c r="W161" s="26" t="s">
        <v>2442</v>
      </c>
      <c r="X161" s="26" t="s">
        <v>2443</v>
      </c>
      <c r="Y161" s="26" t="s">
        <v>2444</v>
      </c>
      <c r="Z161" s="26" t="s">
        <v>2445</v>
      </c>
      <c r="AA161" s="26" t="s">
        <v>2437</v>
      </c>
      <c r="AB161" s="26">
        <v>2125926307</v>
      </c>
      <c r="AC161" s="26"/>
      <c r="AD161" s="26">
        <v>2125929487</v>
      </c>
      <c r="AE161" s="26" t="s">
        <v>2446</v>
      </c>
      <c r="AF161" s="26" t="s">
        <v>2438</v>
      </c>
      <c r="AG161" s="26"/>
      <c r="AH161" s="26" t="s">
        <v>753</v>
      </c>
      <c r="AI161" s="26" t="s">
        <v>753</v>
      </c>
      <c r="AJ161" s="26" t="s">
        <v>754</v>
      </c>
      <c r="AK161" s="26">
        <v>10016</v>
      </c>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t="s">
        <v>2447</v>
      </c>
      <c r="CG161" s="26"/>
      <c r="CH161" s="26"/>
      <c r="CI161" s="26"/>
      <c r="CJ161" s="26"/>
      <c r="CK161" s="26"/>
      <c r="CL161" s="26"/>
      <c r="CM161" s="26"/>
      <c r="CN161" s="26">
        <v>1181</v>
      </c>
      <c r="CO161" s="26">
        <v>1584</v>
      </c>
      <c r="CP161" s="26"/>
      <c r="CQ161" s="26"/>
      <c r="CR161" s="26"/>
      <c r="CS161" s="26" t="s">
        <v>561</v>
      </c>
      <c r="CT161" s="26">
        <v>12</v>
      </c>
      <c r="CU161" s="26"/>
      <c r="CV161" s="26"/>
      <c r="CW161" s="26">
        <v>61875</v>
      </c>
      <c r="CX161" s="26"/>
      <c r="CY161" s="26"/>
      <c r="CZ161" s="26"/>
      <c r="DA161" s="26"/>
      <c r="DB161" s="26"/>
      <c r="DC161" s="26"/>
      <c r="DD161" s="26" t="s">
        <v>556</v>
      </c>
      <c r="DE161" s="26" t="s">
        <v>2448</v>
      </c>
      <c r="DF161" s="26" t="s">
        <v>1012</v>
      </c>
      <c r="DG161" s="26" t="s">
        <v>2449</v>
      </c>
      <c r="DH161" s="26">
        <v>2125921839</v>
      </c>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row>
    <row r="162" spans="1:155" x14ac:dyDescent="0.2">
      <c r="A162" s="739">
        <v>11331</v>
      </c>
      <c r="B162" s="26" t="s">
        <v>2450</v>
      </c>
      <c r="C162" s="26"/>
      <c r="D162" s="26"/>
      <c r="E162" s="26"/>
      <c r="F162" s="26"/>
      <c r="G162" s="26"/>
      <c r="H162" s="26"/>
      <c r="I162" s="26"/>
      <c r="J162" s="26" t="s">
        <v>2451</v>
      </c>
      <c r="K162" s="26"/>
      <c r="L162" s="26" t="s">
        <v>2452</v>
      </c>
      <c r="M162" s="26" t="s">
        <v>1578</v>
      </c>
      <c r="N162" s="26" t="s">
        <v>764</v>
      </c>
      <c r="O162" s="738">
        <v>54452</v>
      </c>
      <c r="P162" s="26" t="s">
        <v>545</v>
      </c>
      <c r="Q162" s="26">
        <v>6092861920</v>
      </c>
      <c r="R162" s="26">
        <v>7155394650</v>
      </c>
      <c r="S162" s="26" t="s">
        <v>2453</v>
      </c>
      <c r="T162" s="26" t="s">
        <v>2454</v>
      </c>
      <c r="U162" s="26" t="s">
        <v>855</v>
      </c>
      <c r="V162" s="26" t="s">
        <v>545</v>
      </c>
      <c r="W162" s="26" t="s">
        <v>2455</v>
      </c>
      <c r="X162" s="26" t="s">
        <v>2456</v>
      </c>
      <c r="Y162" s="26" t="s">
        <v>828</v>
      </c>
      <c r="Z162" s="26" t="s">
        <v>2457</v>
      </c>
      <c r="AA162" s="26" t="s">
        <v>2450</v>
      </c>
      <c r="AB162" s="26">
        <v>7155394456</v>
      </c>
      <c r="AC162" s="26"/>
      <c r="AD162" s="26">
        <v>7155394468</v>
      </c>
      <c r="AE162" s="26" t="s">
        <v>2458</v>
      </c>
      <c r="AF162" s="26" t="s">
        <v>2451</v>
      </c>
      <c r="AG162" s="26" t="s">
        <v>545</v>
      </c>
      <c r="AH162" s="26" t="s">
        <v>2452</v>
      </c>
      <c r="AI162" s="26" t="s">
        <v>1578</v>
      </c>
      <c r="AJ162" s="26" t="s">
        <v>764</v>
      </c>
      <c r="AK162" s="548">
        <v>54452</v>
      </c>
      <c r="AL162" s="26" t="s">
        <v>545</v>
      </c>
      <c r="AM162" s="26" t="s">
        <v>2459</v>
      </c>
      <c r="AN162" s="26" t="s">
        <v>2460</v>
      </c>
      <c r="AO162" s="26" t="s">
        <v>2461</v>
      </c>
      <c r="AP162" s="26" t="s">
        <v>2450</v>
      </c>
      <c r="AQ162" s="26">
        <v>7155394866</v>
      </c>
      <c r="AR162" s="26"/>
      <c r="AS162" s="26">
        <v>7155394468</v>
      </c>
      <c r="AT162" s="26" t="s">
        <v>2462</v>
      </c>
      <c r="AU162" s="26" t="s">
        <v>2451</v>
      </c>
      <c r="AV162" s="26" t="s">
        <v>545</v>
      </c>
      <c r="AW162" s="26" t="s">
        <v>2452</v>
      </c>
      <c r="AX162" s="26" t="s">
        <v>1578</v>
      </c>
      <c r="AY162" s="26" t="s">
        <v>764</v>
      </c>
      <c r="AZ162" s="26" t="s">
        <v>2463</v>
      </c>
      <c r="BA162" s="26" t="s">
        <v>545</v>
      </c>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t="s">
        <v>2464</v>
      </c>
      <c r="CG162" s="26"/>
      <c r="CH162" s="26"/>
      <c r="CI162" s="26"/>
      <c r="CJ162" s="26"/>
      <c r="CK162" s="26"/>
      <c r="CL162" s="26"/>
      <c r="CM162" s="26"/>
      <c r="CN162" s="26">
        <v>1182</v>
      </c>
      <c r="CO162" s="26">
        <v>1438</v>
      </c>
      <c r="CP162" s="26">
        <v>2740</v>
      </c>
      <c r="CQ162" s="26"/>
      <c r="CR162" s="26"/>
      <c r="CS162" s="26" t="s">
        <v>561</v>
      </c>
      <c r="CT162" s="26">
        <v>12</v>
      </c>
      <c r="CU162" s="26"/>
      <c r="CV162" s="26"/>
      <c r="CW162" s="26">
        <v>18767</v>
      </c>
      <c r="CX162" s="26" t="s">
        <v>545</v>
      </c>
      <c r="CY162" s="26"/>
      <c r="CZ162" s="26"/>
      <c r="DA162" s="26"/>
      <c r="DB162" s="26"/>
      <c r="DC162" s="26"/>
      <c r="DD162" s="26" t="s">
        <v>2465</v>
      </c>
      <c r="DE162" s="26" t="s">
        <v>2466</v>
      </c>
      <c r="DF162" s="26" t="s">
        <v>2467</v>
      </c>
      <c r="DG162" s="26" t="s">
        <v>2468</v>
      </c>
      <c r="DH162" s="26">
        <v>8005542642</v>
      </c>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row>
    <row r="163" spans="1:155" x14ac:dyDescent="0.2">
      <c r="A163" s="739">
        <v>11332</v>
      </c>
      <c r="B163" s="26" t="s">
        <v>2469</v>
      </c>
      <c r="C163" s="26"/>
      <c r="D163" s="26"/>
      <c r="E163" s="26"/>
      <c r="F163" s="26"/>
      <c r="G163" s="26"/>
      <c r="H163" s="26"/>
      <c r="I163" s="26"/>
      <c r="J163" s="26" t="s">
        <v>2470</v>
      </c>
      <c r="K163" s="26"/>
      <c r="L163" s="26" t="s">
        <v>1455</v>
      </c>
      <c r="M163" s="26"/>
      <c r="N163" s="26" t="s">
        <v>973</v>
      </c>
      <c r="O163" s="738">
        <v>78714</v>
      </c>
      <c r="P163" s="26">
        <v>9151</v>
      </c>
      <c r="Q163" s="26">
        <v>5128377100</v>
      </c>
      <c r="R163" s="26">
        <v>5128369785</v>
      </c>
      <c r="S163" s="26" t="s">
        <v>2471</v>
      </c>
      <c r="T163" s="26" t="s">
        <v>2472</v>
      </c>
      <c r="U163" s="26" t="s">
        <v>553</v>
      </c>
      <c r="V163" s="26" t="s">
        <v>2473</v>
      </c>
      <c r="W163" s="26" t="s">
        <v>2474</v>
      </c>
      <c r="X163" s="26" t="s">
        <v>2475</v>
      </c>
      <c r="Y163" s="26" t="s">
        <v>1092</v>
      </c>
      <c r="Z163" s="26" t="s">
        <v>1365</v>
      </c>
      <c r="AA163" s="26" t="s">
        <v>2476</v>
      </c>
      <c r="AB163" s="26">
        <v>5128377100</v>
      </c>
      <c r="AC163" s="26">
        <v>4248</v>
      </c>
      <c r="AD163" s="26">
        <v>5128369785</v>
      </c>
      <c r="AE163" s="26" t="s">
        <v>2473</v>
      </c>
      <c r="AF163" s="26" t="s">
        <v>2470</v>
      </c>
      <c r="AG163" s="26"/>
      <c r="AH163" s="26" t="s">
        <v>1455</v>
      </c>
      <c r="AI163" s="26"/>
      <c r="AJ163" s="26" t="s">
        <v>973</v>
      </c>
      <c r="AK163" s="548">
        <v>78714</v>
      </c>
      <c r="AL163" s="26">
        <v>9151</v>
      </c>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t="s">
        <v>2477</v>
      </c>
      <c r="CG163" s="26"/>
      <c r="CH163" s="26"/>
      <c r="CI163" s="26"/>
      <c r="CJ163" s="26"/>
      <c r="CK163" s="26"/>
      <c r="CL163" s="26"/>
      <c r="CM163" s="26"/>
      <c r="CN163" s="26">
        <v>1183</v>
      </c>
      <c r="CO163" s="26">
        <v>1854</v>
      </c>
      <c r="CP163" s="26"/>
      <c r="CQ163" s="26"/>
      <c r="CR163" s="26"/>
      <c r="CS163" s="26" t="s">
        <v>561</v>
      </c>
      <c r="CT163" s="26">
        <v>12</v>
      </c>
      <c r="CU163" s="26"/>
      <c r="CV163" s="26"/>
      <c r="CW163" s="26">
        <v>71463</v>
      </c>
      <c r="CX163" s="26"/>
      <c r="CY163" s="26"/>
      <c r="CZ163" s="26"/>
      <c r="DA163" s="26"/>
      <c r="DB163" s="26"/>
      <c r="DC163" s="26"/>
      <c r="DD163" s="26" t="s">
        <v>2080</v>
      </c>
      <c r="DE163" s="26" t="s">
        <v>2478</v>
      </c>
      <c r="DF163" s="26" t="s">
        <v>792</v>
      </c>
      <c r="DG163" s="26" t="s">
        <v>2479</v>
      </c>
      <c r="DH163" s="26">
        <v>5128377100</v>
      </c>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row>
    <row r="164" spans="1:155" x14ac:dyDescent="0.2">
      <c r="A164" s="739">
        <v>10010</v>
      </c>
      <c r="B164" s="26" t="s">
        <v>2480</v>
      </c>
      <c r="C164" s="26"/>
      <c r="D164" s="26"/>
      <c r="E164" s="26"/>
      <c r="F164" s="26"/>
      <c r="G164" s="26"/>
      <c r="H164" s="26"/>
      <c r="I164" s="26"/>
      <c r="J164" s="26" t="s">
        <v>2481</v>
      </c>
      <c r="K164" s="26"/>
      <c r="L164" s="26" t="s">
        <v>688</v>
      </c>
      <c r="M164" s="26" t="s">
        <v>688</v>
      </c>
      <c r="N164" s="26" t="s">
        <v>689</v>
      </c>
      <c r="O164" s="26">
        <v>6152</v>
      </c>
      <c r="P164" s="26"/>
      <c r="Q164" s="26">
        <v>8602266000</v>
      </c>
      <c r="R164" s="26"/>
      <c r="S164" s="26" t="s">
        <v>2482</v>
      </c>
      <c r="T164" s="26" t="s">
        <v>2483</v>
      </c>
      <c r="U164" s="26" t="s">
        <v>647</v>
      </c>
      <c r="V164" s="26" t="s">
        <v>2484</v>
      </c>
      <c r="W164" s="26" t="s">
        <v>2485</v>
      </c>
      <c r="X164" s="26" t="s">
        <v>2486</v>
      </c>
      <c r="Y164" s="26" t="s">
        <v>2487</v>
      </c>
      <c r="Z164" s="26" t="s">
        <v>2488</v>
      </c>
      <c r="AA164" s="26" t="s">
        <v>2480</v>
      </c>
      <c r="AB164" s="26">
        <v>8609022713</v>
      </c>
      <c r="AC164" s="26"/>
      <c r="AD164" s="26">
        <v>8602566780</v>
      </c>
      <c r="AE164" s="26" t="s">
        <v>2489</v>
      </c>
      <c r="AF164" s="26" t="s">
        <v>2481</v>
      </c>
      <c r="AG164" s="26"/>
      <c r="AH164" s="26" t="s">
        <v>688</v>
      </c>
      <c r="AI164" s="26" t="s">
        <v>688</v>
      </c>
      <c r="AJ164" s="26" t="s">
        <v>689</v>
      </c>
      <c r="AK164" s="26">
        <v>6152</v>
      </c>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t="s">
        <v>1473</v>
      </c>
      <c r="CG164" s="26"/>
      <c r="CH164" s="26"/>
      <c r="CI164" s="26"/>
      <c r="CJ164" s="26"/>
      <c r="CK164" s="26"/>
      <c r="CL164" s="26"/>
      <c r="CM164" s="26"/>
      <c r="CN164" s="26">
        <v>827</v>
      </c>
      <c r="CO164" s="26">
        <v>2939</v>
      </c>
      <c r="CP164" s="26"/>
      <c r="CQ164" s="26"/>
      <c r="CR164" s="26"/>
      <c r="CS164" s="26" t="s">
        <v>561</v>
      </c>
      <c r="CT164" s="26">
        <v>12</v>
      </c>
      <c r="CU164" s="26"/>
      <c r="CV164" s="26"/>
      <c r="CW164" s="26">
        <v>67369</v>
      </c>
      <c r="CX164" s="26"/>
      <c r="CY164" s="26"/>
      <c r="CZ164" s="26"/>
      <c r="DA164" s="26"/>
      <c r="DB164" s="26"/>
      <c r="DC164" s="26"/>
      <c r="DD164" s="26" t="s">
        <v>832</v>
      </c>
      <c r="DE164" s="26" t="s">
        <v>1401</v>
      </c>
      <c r="DF164" s="26" t="s">
        <v>2490</v>
      </c>
      <c r="DG164" s="26" t="s">
        <v>2491</v>
      </c>
      <c r="DH164" s="26">
        <v>8607876876</v>
      </c>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row>
    <row r="165" spans="1:155" x14ac:dyDescent="0.2">
      <c r="A165" s="739">
        <v>11334</v>
      </c>
      <c r="B165" s="26" t="s">
        <v>2492</v>
      </c>
      <c r="C165" s="26"/>
      <c r="D165" s="26"/>
      <c r="E165" s="26"/>
      <c r="F165" s="26"/>
      <c r="G165" s="26"/>
      <c r="H165" s="26"/>
      <c r="I165" s="26"/>
      <c r="J165" s="26" t="s">
        <v>2493</v>
      </c>
      <c r="K165" s="26"/>
      <c r="L165" s="26" t="s">
        <v>1634</v>
      </c>
      <c r="M165" s="26" t="s">
        <v>2494</v>
      </c>
      <c r="N165" s="26" t="s">
        <v>823</v>
      </c>
      <c r="O165" s="26">
        <v>45250</v>
      </c>
      <c r="P165" s="26">
        <v>5496</v>
      </c>
      <c r="Q165" s="26">
        <v>5138702000</v>
      </c>
      <c r="R165" s="26"/>
      <c r="S165" s="26" t="s">
        <v>817</v>
      </c>
      <c r="T165" s="26" t="s">
        <v>2495</v>
      </c>
      <c r="U165" s="26" t="s">
        <v>553</v>
      </c>
      <c r="V165" s="26"/>
      <c r="W165" s="26" t="s">
        <v>2496</v>
      </c>
      <c r="X165" s="26" t="s">
        <v>1957</v>
      </c>
      <c r="Y165" s="26" t="s">
        <v>2497</v>
      </c>
      <c r="Z165" s="26" t="s">
        <v>2498</v>
      </c>
      <c r="AA165" s="26" t="s">
        <v>2499</v>
      </c>
      <c r="AB165" s="26">
        <v>5138702000</v>
      </c>
      <c r="AC165" s="26"/>
      <c r="AD165" s="26">
        <v>5136035500</v>
      </c>
      <c r="AE165" s="26" t="s">
        <v>2500</v>
      </c>
      <c r="AF165" s="26" t="s">
        <v>2501</v>
      </c>
      <c r="AG165" s="26" t="s">
        <v>545</v>
      </c>
      <c r="AH165" s="26" t="s">
        <v>1634</v>
      </c>
      <c r="AI165" s="26" t="s">
        <v>2494</v>
      </c>
      <c r="AJ165" s="26" t="s">
        <v>823</v>
      </c>
      <c r="AK165" s="26">
        <v>45014</v>
      </c>
      <c r="AL165" s="26" t="s">
        <v>545</v>
      </c>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v>1185</v>
      </c>
      <c r="CO165" s="26">
        <v>777</v>
      </c>
      <c r="CP165" s="26"/>
      <c r="CQ165" s="26"/>
      <c r="CR165" s="26"/>
      <c r="CS165" s="26" t="s">
        <v>561</v>
      </c>
      <c r="CT165" s="26">
        <v>12</v>
      </c>
      <c r="CU165" s="26"/>
      <c r="CV165" s="26"/>
      <c r="CW165" s="26">
        <v>23280</v>
      </c>
      <c r="CX165" s="26"/>
      <c r="CY165" s="26"/>
      <c r="CZ165" s="26"/>
      <c r="DA165" s="26"/>
      <c r="DB165" s="26"/>
      <c r="DC165" s="26"/>
      <c r="DD165" s="26" t="s">
        <v>930</v>
      </c>
      <c r="DE165" s="26" t="s">
        <v>2502</v>
      </c>
      <c r="DF165" s="26" t="s">
        <v>725</v>
      </c>
      <c r="DG165" s="26" t="s">
        <v>2503</v>
      </c>
      <c r="DH165" s="26">
        <v>5138702000</v>
      </c>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row>
    <row r="166" spans="1:155" x14ac:dyDescent="0.2">
      <c r="A166" s="739">
        <v>10051</v>
      </c>
      <c r="B166" s="26" t="s">
        <v>2504</v>
      </c>
      <c r="C166" s="26"/>
      <c r="D166" s="26"/>
      <c r="E166" s="26"/>
      <c r="F166" s="26"/>
      <c r="G166" s="26"/>
      <c r="H166" s="26"/>
      <c r="I166" s="26"/>
      <c r="J166" s="26" t="s">
        <v>2501</v>
      </c>
      <c r="K166" s="26"/>
      <c r="L166" s="26" t="s">
        <v>2411</v>
      </c>
      <c r="M166" s="26"/>
      <c r="N166" s="26" t="s">
        <v>823</v>
      </c>
      <c r="O166" s="26">
        <v>45014</v>
      </c>
      <c r="P166" s="26">
        <v>5141</v>
      </c>
      <c r="Q166" s="26">
        <v>5138702000</v>
      </c>
      <c r="R166" s="26">
        <v>5136035500</v>
      </c>
      <c r="S166" s="26" t="s">
        <v>2505</v>
      </c>
      <c r="T166" s="26" t="s">
        <v>2495</v>
      </c>
      <c r="U166" s="26" t="s">
        <v>545</v>
      </c>
      <c r="V166" s="26" t="s">
        <v>545</v>
      </c>
      <c r="W166" s="26" t="s">
        <v>2506</v>
      </c>
      <c r="X166" s="26" t="s">
        <v>2507</v>
      </c>
      <c r="Y166" s="26" t="s">
        <v>2508</v>
      </c>
      <c r="Z166" s="26" t="s">
        <v>976</v>
      </c>
      <c r="AA166" s="26" t="s">
        <v>2504</v>
      </c>
      <c r="AB166" s="26">
        <v>5138702000</v>
      </c>
      <c r="AC166" s="26">
        <v>4902</v>
      </c>
      <c r="AD166" s="26">
        <v>5136035500</v>
      </c>
      <c r="AE166" s="26" t="s">
        <v>2509</v>
      </c>
      <c r="AF166" s="26" t="s">
        <v>2493</v>
      </c>
      <c r="AG166" s="26" t="s">
        <v>545</v>
      </c>
      <c r="AH166" s="26" t="s">
        <v>1634</v>
      </c>
      <c r="AI166" s="26"/>
      <c r="AJ166" s="26" t="s">
        <v>823</v>
      </c>
      <c r="AK166" s="26">
        <v>45250</v>
      </c>
      <c r="AL166" s="26">
        <v>5496</v>
      </c>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t="s">
        <v>2510</v>
      </c>
      <c r="CG166" s="26"/>
      <c r="CH166" s="26"/>
      <c r="CI166" s="26"/>
      <c r="CJ166" s="26"/>
      <c r="CK166" s="26"/>
      <c r="CL166" s="26"/>
      <c r="CM166" s="26"/>
      <c r="CN166" s="26">
        <v>484</v>
      </c>
      <c r="CO166" s="26">
        <v>750</v>
      </c>
      <c r="CP166" s="26"/>
      <c r="CQ166" s="26"/>
      <c r="CR166" s="26"/>
      <c r="CS166" s="26" t="s">
        <v>561</v>
      </c>
      <c r="CT166" s="26">
        <v>12</v>
      </c>
      <c r="CU166" s="26"/>
      <c r="CV166" s="26"/>
      <c r="CW166" s="26">
        <v>76236</v>
      </c>
      <c r="CX166" s="740">
        <v>244</v>
      </c>
      <c r="CY166" s="26"/>
      <c r="CZ166" s="26"/>
      <c r="DA166" s="26"/>
      <c r="DB166" s="26"/>
      <c r="DC166" s="26"/>
      <c r="DD166" s="26" t="s">
        <v>545</v>
      </c>
      <c r="DE166" s="26" t="s">
        <v>545</v>
      </c>
      <c r="DF166" s="26" t="s">
        <v>545</v>
      </c>
      <c r="DG166" s="26" t="s">
        <v>545</v>
      </c>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row>
    <row r="167" spans="1:155" x14ac:dyDescent="0.2">
      <c r="A167" s="739">
        <v>10528</v>
      </c>
      <c r="B167" s="26" t="s">
        <v>2511</v>
      </c>
      <c r="C167" s="26"/>
      <c r="D167" s="26"/>
      <c r="E167" s="26"/>
      <c r="F167" s="26"/>
      <c r="G167" s="26"/>
      <c r="H167" s="26"/>
      <c r="I167" s="26" t="s">
        <v>545</v>
      </c>
      <c r="J167" s="26" t="s">
        <v>2512</v>
      </c>
      <c r="K167" s="26" t="s">
        <v>1312</v>
      </c>
      <c r="L167" s="26" t="s">
        <v>2513</v>
      </c>
      <c r="M167" s="26" t="s">
        <v>2514</v>
      </c>
      <c r="N167" s="26" t="s">
        <v>2515</v>
      </c>
      <c r="O167" s="738">
        <v>40243</v>
      </c>
      <c r="P167" s="26" t="s">
        <v>545</v>
      </c>
      <c r="Q167" s="26">
        <v>5022442420</v>
      </c>
      <c r="R167" s="26">
        <v>5022442439</v>
      </c>
      <c r="S167" s="26" t="s">
        <v>2516</v>
      </c>
      <c r="T167" s="26" t="s">
        <v>2517</v>
      </c>
      <c r="U167" s="26" t="s">
        <v>647</v>
      </c>
      <c r="V167" s="26" t="s">
        <v>2518</v>
      </c>
      <c r="W167" s="26" t="s">
        <v>2519</v>
      </c>
      <c r="X167" s="26" t="s">
        <v>551</v>
      </c>
      <c r="Y167" s="26" t="s">
        <v>2520</v>
      </c>
      <c r="Z167" s="26" t="s">
        <v>1004</v>
      </c>
      <c r="AA167" s="26" t="s">
        <v>2511</v>
      </c>
      <c r="AB167" s="26">
        <v>5022442422</v>
      </c>
      <c r="AC167" s="26">
        <v>5422</v>
      </c>
      <c r="AD167" s="26">
        <v>5022544061</v>
      </c>
      <c r="AE167" s="26" t="s">
        <v>2521</v>
      </c>
      <c r="AF167" s="26" t="s">
        <v>2512</v>
      </c>
      <c r="AG167" s="26" t="s">
        <v>1312</v>
      </c>
      <c r="AH167" s="26" t="s">
        <v>2513</v>
      </c>
      <c r="AI167" s="26" t="s">
        <v>2514</v>
      </c>
      <c r="AJ167" s="26" t="s">
        <v>2515</v>
      </c>
      <c r="AK167" s="548">
        <v>40243</v>
      </c>
      <c r="AL167" s="26" t="s">
        <v>545</v>
      </c>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t="s">
        <v>545</v>
      </c>
      <c r="CG167" s="26"/>
      <c r="CH167" s="26"/>
      <c r="CI167" s="26"/>
      <c r="CJ167" s="26"/>
      <c r="CK167" s="26"/>
      <c r="CL167" s="26"/>
      <c r="CM167" s="26"/>
      <c r="CN167" s="26">
        <v>2889</v>
      </c>
      <c r="CO167" s="26">
        <v>3027</v>
      </c>
      <c r="CP167" s="26"/>
      <c r="CQ167" s="26"/>
      <c r="CR167" s="26"/>
      <c r="CS167" s="26" t="s">
        <v>561</v>
      </c>
      <c r="CT167" s="26">
        <v>12</v>
      </c>
      <c r="CU167" s="26"/>
      <c r="CV167" s="26"/>
      <c r="CW167" s="26">
        <v>61921</v>
      </c>
      <c r="CX167" s="26" t="s">
        <v>545</v>
      </c>
      <c r="CY167" s="26"/>
      <c r="CZ167" s="26"/>
      <c r="DA167" s="26"/>
      <c r="DB167" s="26"/>
      <c r="DC167" s="26" t="s">
        <v>545</v>
      </c>
      <c r="DD167" s="26" t="s">
        <v>750</v>
      </c>
      <c r="DE167" s="26" t="s">
        <v>2522</v>
      </c>
      <c r="DF167" s="26" t="s">
        <v>2523</v>
      </c>
      <c r="DG167" s="26" t="s">
        <v>2524</v>
      </c>
      <c r="DH167" s="26">
        <v>5022442435</v>
      </c>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row>
    <row r="168" spans="1:155" x14ac:dyDescent="0.2">
      <c r="A168" s="739">
        <v>11336</v>
      </c>
      <c r="B168" s="26" t="s">
        <v>2525</v>
      </c>
      <c r="C168" s="26" t="s">
        <v>545</v>
      </c>
      <c r="D168" s="26"/>
      <c r="E168" s="26"/>
      <c r="F168" s="26"/>
      <c r="G168" s="26" t="s">
        <v>545</v>
      </c>
      <c r="H168" s="26" t="s">
        <v>545</v>
      </c>
      <c r="I168" s="26" t="s">
        <v>545</v>
      </c>
      <c r="J168" s="26" t="s">
        <v>2526</v>
      </c>
      <c r="K168" s="26" t="s">
        <v>2527</v>
      </c>
      <c r="L168" s="26" t="s">
        <v>753</v>
      </c>
      <c r="M168" s="26"/>
      <c r="N168" s="26" t="s">
        <v>754</v>
      </c>
      <c r="O168" s="26">
        <v>10016</v>
      </c>
      <c r="P168" s="26" t="s">
        <v>545</v>
      </c>
      <c r="Q168" s="26">
        <v>2127909700</v>
      </c>
      <c r="R168" s="26"/>
      <c r="S168" s="26" t="s">
        <v>2528</v>
      </c>
      <c r="T168" s="26" t="s">
        <v>2529</v>
      </c>
      <c r="U168" s="26" t="s">
        <v>553</v>
      </c>
      <c r="V168" s="26" t="s">
        <v>2530</v>
      </c>
      <c r="W168" s="26" t="s">
        <v>2531</v>
      </c>
      <c r="X168" s="26" t="s">
        <v>2516</v>
      </c>
      <c r="Y168" s="26" t="s">
        <v>1092</v>
      </c>
      <c r="Z168" s="26" t="s">
        <v>2532</v>
      </c>
      <c r="AA168" s="26" t="s">
        <v>2533</v>
      </c>
      <c r="AB168" s="26">
        <v>8034627510</v>
      </c>
      <c r="AC168" s="26"/>
      <c r="AD168" s="26"/>
      <c r="AE168" s="26" t="s">
        <v>2534</v>
      </c>
      <c r="AF168" s="26" t="s">
        <v>2535</v>
      </c>
      <c r="AG168" s="26" t="s">
        <v>545</v>
      </c>
      <c r="AH168" s="26" t="s">
        <v>2536</v>
      </c>
      <c r="AI168" s="26"/>
      <c r="AJ168" s="26" t="s">
        <v>2537</v>
      </c>
      <c r="AK168" s="26">
        <v>29202</v>
      </c>
      <c r="AL168" s="26" t="s">
        <v>545</v>
      </c>
      <c r="AM168" s="26" t="s">
        <v>2538</v>
      </c>
      <c r="AN168" s="26" t="s">
        <v>2539</v>
      </c>
      <c r="AO168" s="26" t="s">
        <v>545</v>
      </c>
      <c r="AP168" s="26" t="s">
        <v>2533</v>
      </c>
      <c r="AQ168" s="26"/>
      <c r="AR168" s="26"/>
      <c r="AS168" s="26"/>
      <c r="AT168" s="26" t="s">
        <v>2540</v>
      </c>
      <c r="AU168" s="26" t="s">
        <v>2535</v>
      </c>
      <c r="AV168" s="26" t="s">
        <v>545</v>
      </c>
      <c r="AW168" s="26" t="s">
        <v>2536</v>
      </c>
      <c r="AX168" s="26"/>
      <c r="AY168" s="26" t="s">
        <v>2537</v>
      </c>
      <c r="AZ168" s="26" t="s">
        <v>2541</v>
      </c>
      <c r="BA168" s="26" t="s">
        <v>545</v>
      </c>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t="s">
        <v>2542</v>
      </c>
      <c r="CG168" s="26"/>
      <c r="CH168" s="26"/>
      <c r="CI168" s="26"/>
      <c r="CJ168" s="26"/>
      <c r="CK168" s="26"/>
      <c r="CL168" s="26"/>
      <c r="CM168" s="26"/>
      <c r="CN168" s="26">
        <v>1187</v>
      </c>
      <c r="CO168" s="26">
        <v>1461</v>
      </c>
      <c r="CP168" s="26">
        <v>2732</v>
      </c>
      <c r="CQ168" s="26"/>
      <c r="CR168" s="26"/>
      <c r="CS168" s="26" t="s">
        <v>561</v>
      </c>
      <c r="CT168" s="26">
        <v>12</v>
      </c>
      <c r="CU168" s="26"/>
      <c r="CV168" s="26"/>
      <c r="CW168" s="26">
        <v>20532</v>
      </c>
      <c r="CX168" s="740">
        <v>4725</v>
      </c>
      <c r="CY168" s="26"/>
      <c r="CZ168" s="26"/>
      <c r="DA168" s="26"/>
      <c r="DB168" s="26"/>
      <c r="DC168" s="26" t="s">
        <v>545</v>
      </c>
      <c r="DD168" s="26" t="s">
        <v>2543</v>
      </c>
      <c r="DE168" s="26" t="s">
        <v>2544</v>
      </c>
      <c r="DF168" s="26" t="s">
        <v>2545</v>
      </c>
      <c r="DG168" s="26" t="s">
        <v>2546</v>
      </c>
      <c r="DH168" s="26">
        <v>7272172958</v>
      </c>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row>
    <row r="169" spans="1:155" x14ac:dyDescent="0.2">
      <c r="A169" s="739">
        <v>11625</v>
      </c>
      <c r="B169" s="26" t="s">
        <v>2547</v>
      </c>
      <c r="C169" s="26"/>
      <c r="D169" s="26"/>
      <c r="E169" s="26"/>
      <c r="F169" s="26"/>
      <c r="G169" s="26"/>
      <c r="H169" s="26"/>
      <c r="I169" s="26"/>
      <c r="J169" s="26" t="s">
        <v>2548</v>
      </c>
      <c r="K169" s="26" t="s">
        <v>2549</v>
      </c>
      <c r="L169" s="26" t="s">
        <v>2550</v>
      </c>
      <c r="M169" s="26"/>
      <c r="N169" s="26" t="s">
        <v>2551</v>
      </c>
      <c r="O169" s="26">
        <v>968</v>
      </c>
      <c r="P169" s="26" t="s">
        <v>545</v>
      </c>
      <c r="Q169" s="26">
        <v>7873392002</v>
      </c>
      <c r="R169" s="26">
        <v>7873392050</v>
      </c>
      <c r="S169" s="26" t="s">
        <v>2552</v>
      </c>
      <c r="T169" s="26" t="s">
        <v>2553</v>
      </c>
      <c r="U169" s="26" t="s">
        <v>553</v>
      </c>
      <c r="V169" s="26" t="s">
        <v>2554</v>
      </c>
      <c r="W169" s="26" t="s">
        <v>2555</v>
      </c>
      <c r="X169" s="26" t="s">
        <v>2556</v>
      </c>
      <c r="Y169" s="26" t="s">
        <v>2557</v>
      </c>
      <c r="Z169" s="26" t="s">
        <v>2558</v>
      </c>
      <c r="AA169" s="26" t="s">
        <v>2547</v>
      </c>
      <c r="AB169" s="26">
        <v>7873392002</v>
      </c>
      <c r="AC169" s="26"/>
      <c r="AD169" s="26">
        <v>7873392050</v>
      </c>
      <c r="AE169" s="26" t="s">
        <v>2554</v>
      </c>
      <c r="AF169" s="26" t="s">
        <v>2548</v>
      </c>
      <c r="AG169" s="26" t="s">
        <v>2549</v>
      </c>
      <c r="AH169" s="26" t="s">
        <v>2550</v>
      </c>
      <c r="AI169" s="26"/>
      <c r="AJ169" s="26" t="s">
        <v>2551</v>
      </c>
      <c r="AK169" s="26">
        <v>968</v>
      </c>
      <c r="AL169" s="26" t="s">
        <v>545</v>
      </c>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t="s">
        <v>2559</v>
      </c>
      <c r="CG169" s="26"/>
      <c r="CH169" s="26"/>
      <c r="CI169" s="26"/>
      <c r="CJ169" s="26"/>
      <c r="CK169" s="26"/>
      <c r="CL169" s="26"/>
      <c r="CM169" s="26"/>
      <c r="CN169" s="26">
        <v>1464</v>
      </c>
      <c r="CO169" s="26">
        <v>1606</v>
      </c>
      <c r="CP169" s="26"/>
      <c r="CQ169" s="26"/>
      <c r="CR169" s="26"/>
      <c r="CS169" s="26" t="s">
        <v>561</v>
      </c>
      <c r="CT169" s="26">
        <v>12</v>
      </c>
      <c r="CU169" s="26"/>
      <c r="CV169" s="26"/>
      <c r="CW169" s="26">
        <v>28860</v>
      </c>
      <c r="CX169" s="740">
        <v>4850</v>
      </c>
      <c r="CY169" s="26"/>
      <c r="CZ169" s="26"/>
      <c r="DA169" s="26"/>
      <c r="DB169" s="26"/>
      <c r="DC169" s="26"/>
      <c r="DD169" s="26" t="s">
        <v>903</v>
      </c>
      <c r="DE169" s="26" t="s">
        <v>2560</v>
      </c>
      <c r="DF169" s="26" t="s">
        <v>2561</v>
      </c>
      <c r="DG169" s="26" t="s">
        <v>2554</v>
      </c>
      <c r="DH169" s="26">
        <v>7873392002</v>
      </c>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row>
    <row r="170" spans="1:155" x14ac:dyDescent="0.2">
      <c r="A170" s="739">
        <v>10397</v>
      </c>
      <c r="B170" s="26" t="s">
        <v>2562</v>
      </c>
      <c r="C170" s="26"/>
      <c r="D170" s="26"/>
      <c r="E170" s="26"/>
      <c r="F170" s="26"/>
      <c r="G170" s="26"/>
      <c r="H170" s="26"/>
      <c r="I170" s="26"/>
      <c r="J170" s="26" t="s">
        <v>2563</v>
      </c>
      <c r="K170" s="26" t="s">
        <v>2564</v>
      </c>
      <c r="L170" s="26" t="s">
        <v>2565</v>
      </c>
      <c r="M170" s="26"/>
      <c r="N170" s="26" t="s">
        <v>550</v>
      </c>
      <c r="O170" s="26">
        <v>60068</v>
      </c>
      <c r="P170" s="26" t="s">
        <v>545</v>
      </c>
      <c r="Q170" s="26">
        <v>8476968510</v>
      </c>
      <c r="R170" s="26"/>
      <c r="S170" s="26" t="s">
        <v>1656</v>
      </c>
      <c r="T170" s="26" t="s">
        <v>2566</v>
      </c>
      <c r="U170" s="26" t="s">
        <v>2567</v>
      </c>
      <c r="V170" s="26" t="s">
        <v>2568</v>
      </c>
      <c r="W170" s="26" t="s">
        <v>2569</v>
      </c>
      <c r="X170" s="26" t="s">
        <v>2570</v>
      </c>
      <c r="Y170" s="26" t="s">
        <v>2571</v>
      </c>
      <c r="Z170" s="26" t="s">
        <v>619</v>
      </c>
      <c r="AA170" s="26" t="s">
        <v>2562</v>
      </c>
      <c r="AB170" s="26">
        <v>2249855588</v>
      </c>
      <c r="AC170" s="26"/>
      <c r="AD170" s="26"/>
      <c r="AE170" s="26" t="s">
        <v>2572</v>
      </c>
      <c r="AF170" s="26" t="s">
        <v>2563</v>
      </c>
      <c r="AG170" s="26" t="s">
        <v>2564</v>
      </c>
      <c r="AH170" s="26" t="s">
        <v>2565</v>
      </c>
      <c r="AI170" s="26"/>
      <c r="AJ170" s="26" t="s">
        <v>550</v>
      </c>
      <c r="AK170" s="26">
        <v>60068</v>
      </c>
      <c r="AL170" s="26" t="s">
        <v>545</v>
      </c>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t="s">
        <v>2573</v>
      </c>
      <c r="CG170" s="26"/>
      <c r="CH170" s="26"/>
      <c r="CI170" s="26"/>
      <c r="CJ170" s="26"/>
      <c r="CK170" s="26"/>
      <c r="CL170" s="26"/>
      <c r="CM170" s="26"/>
      <c r="CN170" s="26">
        <v>949</v>
      </c>
      <c r="CO170" s="26">
        <v>72</v>
      </c>
      <c r="CP170" s="26"/>
      <c r="CQ170" s="26"/>
      <c r="CR170" s="26"/>
      <c r="CS170" s="26" t="s">
        <v>561</v>
      </c>
      <c r="CT170" s="26">
        <v>12</v>
      </c>
      <c r="CU170" s="26"/>
      <c r="CV170" s="26"/>
      <c r="CW170" s="26">
        <v>78301</v>
      </c>
      <c r="CX170" s="26" t="s">
        <v>545</v>
      </c>
      <c r="CY170" s="26"/>
      <c r="CZ170" s="26"/>
      <c r="DA170" s="26"/>
      <c r="DB170" s="26"/>
      <c r="DC170" s="26"/>
      <c r="DD170" s="26" t="s">
        <v>724</v>
      </c>
      <c r="DE170" s="26" t="s">
        <v>2574</v>
      </c>
      <c r="DF170" s="26" t="s">
        <v>1526</v>
      </c>
      <c r="DG170" s="26" t="s">
        <v>2575</v>
      </c>
      <c r="DH170" s="26">
        <v>8476968518</v>
      </c>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row>
    <row r="171" spans="1:155" x14ac:dyDescent="0.2">
      <c r="A171" s="739">
        <v>11430</v>
      </c>
      <c r="B171" s="26" t="s">
        <v>2576</v>
      </c>
      <c r="C171" s="26"/>
      <c r="D171" s="26"/>
      <c r="E171" s="26"/>
      <c r="F171" s="26"/>
      <c r="G171" s="26"/>
      <c r="H171" s="26"/>
      <c r="I171" s="26"/>
      <c r="J171" s="26" t="s">
        <v>2577</v>
      </c>
      <c r="K171" s="26"/>
      <c r="L171" s="26" t="s">
        <v>2578</v>
      </c>
      <c r="M171" s="26" t="s">
        <v>2579</v>
      </c>
      <c r="N171" s="26" t="s">
        <v>1532</v>
      </c>
      <c r="O171" s="26">
        <v>46077</v>
      </c>
      <c r="P171" s="26">
        <v>9845</v>
      </c>
      <c r="Q171" s="26">
        <v>3175742661</v>
      </c>
      <c r="R171" s="26">
        <v>3178187806</v>
      </c>
      <c r="S171" s="26" t="s">
        <v>2580</v>
      </c>
      <c r="T171" s="26" t="s">
        <v>2581</v>
      </c>
      <c r="U171" s="26" t="s">
        <v>1710</v>
      </c>
      <c r="V171" s="26" t="s">
        <v>2582</v>
      </c>
      <c r="W171" s="26" t="s">
        <v>2583</v>
      </c>
      <c r="X171" s="26" t="s">
        <v>2584</v>
      </c>
      <c r="Y171" s="26" t="s">
        <v>2585</v>
      </c>
      <c r="Z171" s="26" t="s">
        <v>2586</v>
      </c>
      <c r="AA171" s="26" t="s">
        <v>2576</v>
      </c>
      <c r="AB171" s="26">
        <v>3178484908</v>
      </c>
      <c r="AC171" s="26"/>
      <c r="AD171" s="26"/>
      <c r="AE171" s="26" t="s">
        <v>2587</v>
      </c>
      <c r="AF171" s="26" t="s">
        <v>2577</v>
      </c>
      <c r="AG171" s="26" t="s">
        <v>545</v>
      </c>
      <c r="AH171" s="26" t="s">
        <v>2578</v>
      </c>
      <c r="AI171" s="26" t="s">
        <v>2579</v>
      </c>
      <c r="AJ171" s="26" t="s">
        <v>1532</v>
      </c>
      <c r="AK171" s="26">
        <v>46077</v>
      </c>
      <c r="AL171" s="26">
        <v>9845</v>
      </c>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t="s">
        <v>545</v>
      </c>
      <c r="CG171" s="26"/>
      <c r="CH171" s="26"/>
      <c r="CI171" s="26"/>
      <c r="CJ171" s="26"/>
      <c r="CK171" s="26"/>
      <c r="CL171" s="26"/>
      <c r="CM171" s="26"/>
      <c r="CN171" s="26">
        <v>1278</v>
      </c>
      <c r="CO171" s="26">
        <v>1762</v>
      </c>
      <c r="CP171" s="26"/>
      <c r="CQ171" s="26"/>
      <c r="CR171" s="26"/>
      <c r="CS171" s="26" t="s">
        <v>561</v>
      </c>
      <c r="CT171" s="26">
        <v>12</v>
      </c>
      <c r="CU171" s="26"/>
      <c r="CV171" s="26"/>
      <c r="CW171" s="26">
        <v>83607</v>
      </c>
      <c r="CX171" s="740">
        <v>431</v>
      </c>
      <c r="CY171" s="26"/>
      <c r="CZ171" s="26"/>
      <c r="DA171" s="26"/>
      <c r="DB171" s="26"/>
      <c r="DC171" s="26"/>
      <c r="DD171" s="26" t="s">
        <v>1543</v>
      </c>
      <c r="DE171" s="26" t="s">
        <v>2588</v>
      </c>
      <c r="DF171" s="26" t="s">
        <v>2589</v>
      </c>
      <c r="DG171" s="26" t="s">
        <v>2590</v>
      </c>
      <c r="DH171" s="26">
        <v>3175742068</v>
      </c>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row>
    <row r="172" spans="1:155" x14ac:dyDescent="0.2">
      <c r="A172" s="739">
        <v>10526</v>
      </c>
      <c r="B172" s="26" t="s">
        <v>2591</v>
      </c>
      <c r="C172" s="26"/>
      <c r="D172" s="26"/>
      <c r="E172" s="26"/>
      <c r="F172" s="26"/>
      <c r="G172" s="26"/>
      <c r="H172" s="26"/>
      <c r="I172" s="26"/>
      <c r="J172" s="26" t="s">
        <v>2592</v>
      </c>
      <c r="K172" s="26"/>
      <c r="L172" s="26" t="s">
        <v>1667</v>
      </c>
      <c r="M172" s="26" t="s">
        <v>1668</v>
      </c>
      <c r="N172" s="26" t="s">
        <v>1025</v>
      </c>
      <c r="O172" s="738">
        <v>7302</v>
      </c>
      <c r="P172" s="26" t="s">
        <v>545</v>
      </c>
      <c r="Q172" s="26">
        <v>2014322133</v>
      </c>
      <c r="R172" s="26"/>
      <c r="S172" s="26" t="s">
        <v>2593</v>
      </c>
      <c r="T172" s="26" t="s">
        <v>2594</v>
      </c>
      <c r="U172" s="26" t="s">
        <v>553</v>
      </c>
      <c r="V172" s="26" t="s">
        <v>2595</v>
      </c>
      <c r="W172" s="26" t="s">
        <v>2596</v>
      </c>
      <c r="X172" s="26" t="s">
        <v>2597</v>
      </c>
      <c r="Y172" s="26" t="s">
        <v>2598</v>
      </c>
      <c r="Z172" s="26" t="s">
        <v>2599</v>
      </c>
      <c r="AA172" s="26" t="s">
        <v>2591</v>
      </c>
      <c r="AB172" s="26">
        <v>2078415707</v>
      </c>
      <c r="AC172" s="26"/>
      <c r="AD172" s="26"/>
      <c r="AE172" s="26" t="s">
        <v>2600</v>
      </c>
      <c r="AF172" s="26" t="s">
        <v>2592</v>
      </c>
      <c r="AG172" s="26" t="s">
        <v>545</v>
      </c>
      <c r="AH172" s="26" t="s">
        <v>1667</v>
      </c>
      <c r="AI172" s="26" t="s">
        <v>1668</v>
      </c>
      <c r="AJ172" s="26" t="s">
        <v>1025</v>
      </c>
      <c r="AK172" s="548">
        <v>7302</v>
      </c>
      <c r="AL172" s="26" t="s">
        <v>545</v>
      </c>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t="s">
        <v>2601</v>
      </c>
      <c r="CG172" s="26"/>
      <c r="CH172" s="26"/>
      <c r="CI172" s="26"/>
      <c r="CJ172" s="26"/>
      <c r="CK172" s="26"/>
      <c r="CL172" s="26"/>
      <c r="CM172" s="26"/>
      <c r="CN172" s="26">
        <v>2223</v>
      </c>
      <c r="CO172" s="26">
        <v>2361</v>
      </c>
      <c r="CP172" s="26"/>
      <c r="CQ172" s="26"/>
      <c r="CR172" s="26"/>
      <c r="CS172" s="26" t="s">
        <v>561</v>
      </c>
      <c r="CT172" s="26">
        <v>12</v>
      </c>
      <c r="CU172" s="26"/>
      <c r="CV172" s="26"/>
      <c r="CW172" s="26">
        <v>86371</v>
      </c>
      <c r="CX172" s="26"/>
      <c r="CY172" s="26"/>
      <c r="CZ172" s="26"/>
      <c r="DA172" s="26"/>
      <c r="DB172" s="26"/>
      <c r="DC172" s="26"/>
      <c r="DD172" s="26" t="s">
        <v>2602</v>
      </c>
      <c r="DE172" s="26" t="s">
        <v>2603</v>
      </c>
      <c r="DF172" s="26" t="s">
        <v>2604</v>
      </c>
      <c r="DG172" s="26" t="s">
        <v>2605</v>
      </c>
      <c r="DH172" s="26">
        <v>2014322133</v>
      </c>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row>
    <row r="173" spans="1:155" x14ac:dyDescent="0.2">
      <c r="A173" s="739">
        <v>10075</v>
      </c>
      <c r="B173" s="26" t="s">
        <v>2606</v>
      </c>
      <c r="C173" s="26"/>
      <c r="D173" s="26"/>
      <c r="E173" s="26"/>
      <c r="F173" s="26"/>
      <c r="G173" s="26"/>
      <c r="H173" s="26"/>
      <c r="I173" s="26"/>
      <c r="J173" s="26" t="s">
        <v>2607</v>
      </c>
      <c r="K173" s="26"/>
      <c r="L173" s="26" t="s">
        <v>1164</v>
      </c>
      <c r="M173" s="26" t="s">
        <v>1165</v>
      </c>
      <c r="N173" s="26" t="s">
        <v>764</v>
      </c>
      <c r="O173" s="26">
        <v>53701</v>
      </c>
      <c r="P173" s="26" t="s">
        <v>545</v>
      </c>
      <c r="Q173" s="26">
        <v>6086658686</v>
      </c>
      <c r="R173" s="26"/>
      <c r="S173" s="26" t="s">
        <v>1026</v>
      </c>
      <c r="T173" s="26" t="s">
        <v>2608</v>
      </c>
      <c r="U173" s="26" t="s">
        <v>734</v>
      </c>
      <c r="V173" s="26" t="s">
        <v>1371</v>
      </c>
      <c r="W173" s="26" t="s">
        <v>2609</v>
      </c>
      <c r="X173" s="26" t="s">
        <v>1373</v>
      </c>
      <c r="Y173" s="26" t="s">
        <v>1221</v>
      </c>
      <c r="Z173" s="26" t="s">
        <v>1374</v>
      </c>
      <c r="AA173" s="26" t="s">
        <v>1375</v>
      </c>
      <c r="AB173" s="26">
        <v>6086658508</v>
      </c>
      <c r="AC173" s="26"/>
      <c r="AD173" s="26">
        <v>6082368508</v>
      </c>
      <c r="AE173" s="26" t="s">
        <v>1376</v>
      </c>
      <c r="AF173" s="26" t="s">
        <v>1368</v>
      </c>
      <c r="AG173" s="26" t="s">
        <v>1377</v>
      </c>
      <c r="AH173" s="26" t="s">
        <v>1164</v>
      </c>
      <c r="AI173" s="26" t="s">
        <v>1165</v>
      </c>
      <c r="AJ173" s="26" t="s">
        <v>764</v>
      </c>
      <c r="AK173" s="26">
        <v>53705</v>
      </c>
      <c r="AL173" s="26" t="s">
        <v>545</v>
      </c>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t="s">
        <v>1378</v>
      </c>
      <c r="CG173" s="26"/>
      <c r="CH173" s="26"/>
      <c r="CI173" s="26"/>
      <c r="CJ173" s="26"/>
      <c r="CK173" s="26"/>
      <c r="CL173" s="26"/>
      <c r="CM173" s="26"/>
      <c r="CN173" s="26">
        <v>874</v>
      </c>
      <c r="CO173" s="26">
        <v>764</v>
      </c>
      <c r="CP173" s="26"/>
      <c r="CQ173" s="26"/>
      <c r="CR173" s="26"/>
      <c r="CS173" s="26" t="s">
        <v>561</v>
      </c>
      <c r="CT173" s="26">
        <v>12</v>
      </c>
      <c r="CU173" s="26"/>
      <c r="CV173" s="26"/>
      <c r="CW173" s="26">
        <v>62626</v>
      </c>
      <c r="CX173" s="26"/>
      <c r="CY173" s="26"/>
      <c r="CZ173" s="26"/>
      <c r="DA173" s="26"/>
      <c r="DB173" s="26"/>
      <c r="DC173" s="26"/>
      <c r="DD173" s="26" t="s">
        <v>1379</v>
      </c>
      <c r="DE173" s="26" t="s">
        <v>1380</v>
      </c>
      <c r="DF173" s="26" t="s">
        <v>1381</v>
      </c>
      <c r="DG173" s="26" t="s">
        <v>1376</v>
      </c>
      <c r="DH173" s="26">
        <v>6086657546</v>
      </c>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row>
    <row r="174" spans="1:155" x14ac:dyDescent="0.2">
      <c r="A174" s="739">
        <v>11338</v>
      </c>
      <c r="B174" s="26" t="s">
        <v>2610</v>
      </c>
      <c r="C174" s="26"/>
      <c r="D174" s="26"/>
      <c r="E174" s="26"/>
      <c r="F174" s="26"/>
      <c r="G174" s="26"/>
      <c r="H174" s="26"/>
      <c r="I174" s="26"/>
      <c r="J174" s="26" t="s">
        <v>2611</v>
      </c>
      <c r="K174" s="26" t="s">
        <v>2612</v>
      </c>
      <c r="L174" s="26" t="s">
        <v>1023</v>
      </c>
      <c r="M174" s="26" t="s">
        <v>2020</v>
      </c>
      <c r="N174" s="26" t="s">
        <v>1025</v>
      </c>
      <c r="O174" s="26">
        <v>8540</v>
      </c>
      <c r="P174" s="26" t="s">
        <v>545</v>
      </c>
      <c r="Q174" s="26">
        <v>6094690590</v>
      </c>
      <c r="R174" s="26"/>
      <c r="S174" s="26" t="s">
        <v>2613</v>
      </c>
      <c r="T174" s="26" t="s">
        <v>2614</v>
      </c>
      <c r="U174" s="26" t="s">
        <v>1710</v>
      </c>
      <c r="V174" s="26" t="s">
        <v>2615</v>
      </c>
      <c r="W174" s="26" t="s">
        <v>2616</v>
      </c>
      <c r="X174" s="26" t="s">
        <v>1684</v>
      </c>
      <c r="Y174" s="26" t="s">
        <v>2617</v>
      </c>
      <c r="Z174" s="26" t="s">
        <v>2618</v>
      </c>
      <c r="AA174" s="26" t="s">
        <v>2610</v>
      </c>
      <c r="AB174" s="26">
        <v>6094690590</v>
      </c>
      <c r="AC174" s="26"/>
      <c r="AD174" s="26"/>
      <c r="AE174" s="26" t="s">
        <v>2619</v>
      </c>
      <c r="AF174" s="26" t="s">
        <v>2611</v>
      </c>
      <c r="AG174" s="26" t="s">
        <v>2612</v>
      </c>
      <c r="AH174" s="26" t="s">
        <v>1023</v>
      </c>
      <c r="AI174" s="26" t="s">
        <v>2020</v>
      </c>
      <c r="AJ174" s="26" t="s">
        <v>1025</v>
      </c>
      <c r="AK174" s="26">
        <v>8540</v>
      </c>
      <c r="AL174" s="26" t="s">
        <v>545</v>
      </c>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t="s">
        <v>2620</v>
      </c>
      <c r="CG174" s="26"/>
      <c r="CH174" s="26"/>
      <c r="CI174" s="26"/>
      <c r="CJ174" s="26"/>
      <c r="CK174" s="26"/>
      <c r="CL174" s="26"/>
      <c r="CM174" s="26"/>
      <c r="CN174" s="26">
        <v>1189</v>
      </c>
      <c r="CO174" s="26">
        <v>401</v>
      </c>
      <c r="CP174" s="26"/>
      <c r="CQ174" s="26"/>
      <c r="CR174" s="26"/>
      <c r="CS174" s="26" t="s">
        <v>561</v>
      </c>
      <c r="CT174" s="26">
        <v>12</v>
      </c>
      <c r="CU174" s="26"/>
      <c r="CV174" s="26"/>
      <c r="CW174" s="26">
        <v>31887</v>
      </c>
      <c r="CX174" s="26"/>
      <c r="CY174" s="26"/>
      <c r="CZ174" s="26"/>
      <c r="DA174" s="26"/>
      <c r="DB174" s="26"/>
      <c r="DC174" s="26"/>
      <c r="DD174" s="26" t="s">
        <v>2621</v>
      </c>
      <c r="DE174" s="26" t="s">
        <v>2622</v>
      </c>
      <c r="DF174" s="26" t="s">
        <v>2623</v>
      </c>
      <c r="DG174" s="26" t="s">
        <v>2624</v>
      </c>
      <c r="DH174" s="26">
        <v>6094690590</v>
      </c>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row>
    <row r="175" spans="1:155" x14ac:dyDescent="0.2">
      <c r="A175" s="739">
        <v>11339</v>
      </c>
      <c r="B175" s="26" t="s">
        <v>2625</v>
      </c>
      <c r="C175" s="26" t="s">
        <v>545</v>
      </c>
      <c r="D175" s="26"/>
      <c r="E175" s="26"/>
      <c r="F175" s="26"/>
      <c r="G175" s="26" t="s">
        <v>545</v>
      </c>
      <c r="H175" s="26" t="s">
        <v>545</v>
      </c>
      <c r="I175" s="26" t="s">
        <v>545</v>
      </c>
      <c r="J175" s="26" t="s">
        <v>2626</v>
      </c>
      <c r="K175" s="26" t="s">
        <v>2627</v>
      </c>
      <c r="L175" s="26" t="s">
        <v>753</v>
      </c>
      <c r="M175" s="26"/>
      <c r="N175" s="26" t="s">
        <v>754</v>
      </c>
      <c r="O175" s="738">
        <v>10281</v>
      </c>
      <c r="P175" s="26" t="s">
        <v>545</v>
      </c>
      <c r="Q175" s="26">
        <v>9175972415</v>
      </c>
      <c r="R175" s="26">
        <v>2126588638</v>
      </c>
      <c r="S175" s="26" t="s">
        <v>2628</v>
      </c>
      <c r="T175" s="26" t="s">
        <v>2629</v>
      </c>
      <c r="U175" s="26" t="s">
        <v>1306</v>
      </c>
      <c r="V175" s="26" t="s">
        <v>2630</v>
      </c>
      <c r="W175" s="26" t="s">
        <v>2631</v>
      </c>
      <c r="X175" s="26" t="s">
        <v>2628</v>
      </c>
      <c r="Y175" s="26" t="s">
        <v>2629</v>
      </c>
      <c r="Z175" s="26" t="s">
        <v>1306</v>
      </c>
      <c r="AA175" s="26" t="s">
        <v>2625</v>
      </c>
      <c r="AB175" s="26">
        <v>9175972415</v>
      </c>
      <c r="AC175" s="26"/>
      <c r="AD175" s="26">
        <v>2126588638</v>
      </c>
      <c r="AE175" s="26" t="s">
        <v>2630</v>
      </c>
      <c r="AF175" s="26" t="s">
        <v>2632</v>
      </c>
      <c r="AG175" s="26" t="s">
        <v>2633</v>
      </c>
      <c r="AH175" s="26" t="s">
        <v>753</v>
      </c>
      <c r="AI175" s="26"/>
      <c r="AJ175" s="26" t="s">
        <v>754</v>
      </c>
      <c r="AK175" s="548">
        <v>10281</v>
      </c>
      <c r="AL175" s="26" t="s">
        <v>545</v>
      </c>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t="s">
        <v>545</v>
      </c>
      <c r="CG175" s="26"/>
      <c r="CH175" s="26"/>
      <c r="CI175" s="26"/>
      <c r="CJ175" s="26"/>
      <c r="CK175" s="26"/>
      <c r="CL175" s="26"/>
      <c r="CM175" s="26"/>
      <c r="CN175" s="26">
        <v>1190</v>
      </c>
      <c r="CO175" s="26">
        <v>1491</v>
      </c>
      <c r="CP175" s="26"/>
      <c r="CQ175" s="26"/>
      <c r="CR175" s="26"/>
      <c r="CS175" s="26" t="s">
        <v>561</v>
      </c>
      <c r="CT175" s="26">
        <v>12</v>
      </c>
      <c r="CU175" s="26"/>
      <c r="CV175" s="26"/>
      <c r="CW175" s="26">
        <v>36552</v>
      </c>
      <c r="CX175" s="740">
        <v>968</v>
      </c>
      <c r="CY175" s="26"/>
      <c r="CZ175" s="26"/>
      <c r="DA175" s="26"/>
      <c r="DB175" s="26"/>
      <c r="DC175" s="26" t="s">
        <v>545</v>
      </c>
      <c r="DD175" s="26" t="s">
        <v>2634</v>
      </c>
      <c r="DE175" s="26" t="s">
        <v>2635</v>
      </c>
      <c r="DF175" s="26" t="s">
        <v>2636</v>
      </c>
      <c r="DG175" s="26" t="s">
        <v>2637</v>
      </c>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row>
    <row r="176" spans="1:155" x14ac:dyDescent="0.2">
      <c r="A176" s="739">
        <v>10053</v>
      </c>
      <c r="B176" s="26" t="s">
        <v>2638</v>
      </c>
      <c r="C176" s="26"/>
      <c r="D176" s="26"/>
      <c r="E176" s="26"/>
      <c r="F176" s="26"/>
      <c r="G176" s="26"/>
      <c r="H176" s="26"/>
      <c r="I176" s="26"/>
      <c r="J176" s="26" t="s">
        <v>2639</v>
      </c>
      <c r="K176" s="26" t="s">
        <v>2640</v>
      </c>
      <c r="L176" s="26" t="s">
        <v>2641</v>
      </c>
      <c r="M176" s="26" t="s">
        <v>1635</v>
      </c>
      <c r="N176" s="26" t="s">
        <v>1178</v>
      </c>
      <c r="O176" s="26">
        <v>37402</v>
      </c>
      <c r="P176" s="26" t="s">
        <v>545</v>
      </c>
      <c r="Q176" s="26">
        <v>4232944169</v>
      </c>
      <c r="R176" s="26">
        <v>4232942415</v>
      </c>
      <c r="S176" s="26" t="s">
        <v>1385</v>
      </c>
      <c r="T176" s="26" t="s">
        <v>2642</v>
      </c>
      <c r="U176" s="26" t="s">
        <v>855</v>
      </c>
      <c r="V176" s="26" t="s">
        <v>2643</v>
      </c>
      <c r="W176" s="26" t="s">
        <v>2644</v>
      </c>
      <c r="X176" s="26" t="s">
        <v>2584</v>
      </c>
      <c r="Y176" s="26" t="s">
        <v>2645</v>
      </c>
      <c r="Z176" s="26" t="s">
        <v>2646</v>
      </c>
      <c r="AA176" s="26" t="s">
        <v>2647</v>
      </c>
      <c r="AB176" s="26">
        <v>4232944169</v>
      </c>
      <c r="AC176" s="26">
        <v>44169</v>
      </c>
      <c r="AD176" s="26">
        <v>4232947020</v>
      </c>
      <c r="AE176" s="26" t="s">
        <v>2648</v>
      </c>
      <c r="AF176" s="26" t="s">
        <v>2639</v>
      </c>
      <c r="AG176" s="26" t="s">
        <v>2640</v>
      </c>
      <c r="AH176" s="26" t="s">
        <v>2641</v>
      </c>
      <c r="AI176" s="26" t="s">
        <v>1635</v>
      </c>
      <c r="AJ176" s="26" t="s">
        <v>1178</v>
      </c>
      <c r="AK176" s="26">
        <v>37402</v>
      </c>
      <c r="AL176" s="26"/>
      <c r="AM176" s="26" t="s">
        <v>562</v>
      </c>
      <c r="AN176" s="26" t="s">
        <v>2649</v>
      </c>
      <c r="AO176" s="26" t="s">
        <v>2650</v>
      </c>
      <c r="AP176" s="26" t="s">
        <v>2647</v>
      </c>
      <c r="AQ176" s="26">
        <v>4232945519</v>
      </c>
      <c r="AR176" s="26">
        <v>45519</v>
      </c>
      <c r="AS176" s="26">
        <v>4232941800</v>
      </c>
      <c r="AT176" s="26" t="s">
        <v>2651</v>
      </c>
      <c r="AU176" s="26" t="s">
        <v>2639</v>
      </c>
      <c r="AV176" s="26" t="s">
        <v>545</v>
      </c>
      <c r="AW176" s="26" t="s">
        <v>2641</v>
      </c>
      <c r="AX176" s="26" t="s">
        <v>1635</v>
      </c>
      <c r="AY176" s="26" t="s">
        <v>1178</v>
      </c>
      <c r="AZ176" s="26" t="s">
        <v>2652</v>
      </c>
      <c r="BA176" s="26" t="s">
        <v>545</v>
      </c>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t="s">
        <v>2653</v>
      </c>
      <c r="CG176" s="26"/>
      <c r="CH176" s="26"/>
      <c r="CI176" s="26"/>
      <c r="CJ176" s="26"/>
      <c r="CK176" s="26"/>
      <c r="CL176" s="26"/>
      <c r="CM176" s="26"/>
      <c r="CN176" s="26">
        <v>856</v>
      </c>
      <c r="CO176" s="26">
        <v>348</v>
      </c>
      <c r="CP176" s="26">
        <v>695</v>
      </c>
      <c r="CQ176" s="26"/>
      <c r="CR176" s="26"/>
      <c r="CS176" s="26" t="s">
        <v>561</v>
      </c>
      <c r="CT176" s="26">
        <v>12</v>
      </c>
      <c r="CU176" s="26"/>
      <c r="CV176" s="26"/>
      <c r="CW176" s="26">
        <v>62049</v>
      </c>
      <c r="CX176" s="740">
        <v>565</v>
      </c>
      <c r="CY176" s="26"/>
      <c r="CZ176" s="26"/>
      <c r="DA176" s="26"/>
      <c r="DB176" s="26"/>
      <c r="DC176" s="26"/>
      <c r="DD176" s="26" t="s">
        <v>2654</v>
      </c>
      <c r="DE176" s="26" t="s">
        <v>2655</v>
      </c>
      <c r="DF176" s="26" t="s">
        <v>1553</v>
      </c>
      <c r="DG176" s="26" t="s">
        <v>2656</v>
      </c>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row>
    <row r="177" spans="1:155" x14ac:dyDescent="0.2">
      <c r="A177" s="739">
        <v>10054</v>
      </c>
      <c r="B177" s="26" t="s">
        <v>2657</v>
      </c>
      <c r="C177" s="26"/>
      <c r="D177" s="26"/>
      <c r="E177" s="26"/>
      <c r="F177" s="26"/>
      <c r="G177" s="26"/>
      <c r="H177" s="26"/>
      <c r="I177" s="26"/>
      <c r="J177" s="26" t="s">
        <v>2658</v>
      </c>
      <c r="K177" s="26" t="s">
        <v>2659</v>
      </c>
      <c r="L177" s="26" t="s">
        <v>730</v>
      </c>
      <c r="M177" s="26"/>
      <c r="N177" s="26" t="s">
        <v>731</v>
      </c>
      <c r="O177" s="738">
        <v>19181</v>
      </c>
      <c r="P177" s="26" t="s">
        <v>545</v>
      </c>
      <c r="Q177" s="26">
        <v>3123967653</v>
      </c>
      <c r="R177" s="26"/>
      <c r="S177" s="26" t="s">
        <v>702</v>
      </c>
      <c r="T177" s="26" t="s">
        <v>1937</v>
      </c>
      <c r="U177" s="26" t="s">
        <v>647</v>
      </c>
      <c r="V177" s="26" t="s">
        <v>1942</v>
      </c>
      <c r="W177" s="26" t="s">
        <v>2660</v>
      </c>
      <c r="X177" s="26" t="s">
        <v>1939</v>
      </c>
      <c r="Y177" s="26" t="s">
        <v>1940</v>
      </c>
      <c r="Z177" s="26" t="s">
        <v>1941</v>
      </c>
      <c r="AA177" s="26" t="s">
        <v>2661</v>
      </c>
      <c r="AB177" s="26">
        <v>3123966053</v>
      </c>
      <c r="AC177" s="26"/>
      <c r="AD177" s="26"/>
      <c r="AE177" s="26" t="s">
        <v>1942</v>
      </c>
      <c r="AF177" s="26" t="s">
        <v>2658</v>
      </c>
      <c r="AG177" s="26" t="s">
        <v>2659</v>
      </c>
      <c r="AH177" s="26" t="s">
        <v>730</v>
      </c>
      <c r="AI177" s="26"/>
      <c r="AJ177" s="26" t="s">
        <v>731</v>
      </c>
      <c r="AK177" s="548">
        <v>19181</v>
      </c>
      <c r="AL177" s="26" t="s">
        <v>545</v>
      </c>
      <c r="AM177" s="26" t="s">
        <v>2662</v>
      </c>
      <c r="AN177" s="26" t="s">
        <v>2663</v>
      </c>
      <c r="AO177" s="26" t="s">
        <v>2664</v>
      </c>
      <c r="AP177" s="26" t="s">
        <v>2657</v>
      </c>
      <c r="AQ177" s="26">
        <v>2159286446</v>
      </c>
      <c r="AR177" s="26"/>
      <c r="AS177" s="26"/>
      <c r="AT177" s="26" t="s">
        <v>1942</v>
      </c>
      <c r="AU177" s="26" t="s">
        <v>2658</v>
      </c>
      <c r="AV177" s="26" t="s">
        <v>2659</v>
      </c>
      <c r="AW177" s="26" t="s">
        <v>730</v>
      </c>
      <c r="AX177" s="26"/>
      <c r="AY177" s="26" t="s">
        <v>731</v>
      </c>
      <c r="AZ177" s="26" t="s">
        <v>2665</v>
      </c>
      <c r="BA177" s="26" t="s">
        <v>545</v>
      </c>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t="s">
        <v>2666</v>
      </c>
      <c r="CG177" s="26"/>
      <c r="CH177" s="26"/>
      <c r="CI177" s="26"/>
      <c r="CJ177" s="26"/>
      <c r="CK177" s="26"/>
      <c r="CL177" s="26"/>
      <c r="CM177" s="26"/>
      <c r="CN177" s="26">
        <v>857</v>
      </c>
      <c r="CO177" s="26">
        <v>627</v>
      </c>
      <c r="CP177" s="26">
        <v>343</v>
      </c>
      <c r="CQ177" s="26"/>
      <c r="CR177" s="26"/>
      <c r="CS177" s="26" t="s">
        <v>561</v>
      </c>
      <c r="CT177" s="26">
        <v>12</v>
      </c>
      <c r="CU177" s="26"/>
      <c r="CV177" s="26"/>
      <c r="CW177" s="26">
        <v>62065</v>
      </c>
      <c r="CX177" s="26"/>
      <c r="CY177" s="26"/>
      <c r="CZ177" s="26"/>
      <c r="DA177" s="26"/>
      <c r="DB177" s="26"/>
      <c r="DC177" s="26"/>
      <c r="DD177" s="26" t="s">
        <v>1945</v>
      </c>
      <c r="DE177" s="26" t="s">
        <v>1467</v>
      </c>
      <c r="DF177" s="26" t="s">
        <v>1012</v>
      </c>
      <c r="DG177" s="26" t="s">
        <v>1946</v>
      </c>
      <c r="DH177" s="26">
        <v>3178175042</v>
      </c>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row>
    <row r="178" spans="1:155" x14ac:dyDescent="0.2">
      <c r="A178" s="739">
        <v>10056</v>
      </c>
      <c r="B178" s="26" t="s">
        <v>2667</v>
      </c>
      <c r="C178" s="26"/>
      <c r="D178" s="26"/>
      <c r="E178" s="26"/>
      <c r="F178" s="26"/>
      <c r="G178" s="26"/>
      <c r="H178" s="26"/>
      <c r="I178" s="26"/>
      <c r="J178" s="26" t="s">
        <v>2668</v>
      </c>
      <c r="K178" s="26" t="s">
        <v>2669</v>
      </c>
      <c r="L178" s="26" t="s">
        <v>2670</v>
      </c>
      <c r="M178" s="26" t="s">
        <v>2671</v>
      </c>
      <c r="N178" s="26" t="s">
        <v>754</v>
      </c>
      <c r="O178" s="26">
        <v>13902</v>
      </c>
      <c r="P178" s="26" t="s">
        <v>545</v>
      </c>
      <c r="Q178" s="26">
        <v>6077242472</v>
      </c>
      <c r="R178" s="26">
        <v>6077717251</v>
      </c>
      <c r="S178" s="26" t="s">
        <v>755</v>
      </c>
      <c r="T178" s="26" t="s">
        <v>2672</v>
      </c>
      <c r="U178" s="26" t="s">
        <v>734</v>
      </c>
      <c r="V178" s="26" t="s">
        <v>2673</v>
      </c>
      <c r="W178" s="26"/>
      <c r="X178" s="26" t="s">
        <v>769</v>
      </c>
      <c r="Y178" s="26" t="s">
        <v>2674</v>
      </c>
      <c r="Z178" s="26" t="s">
        <v>2675</v>
      </c>
      <c r="AA178" s="26" t="s">
        <v>2667</v>
      </c>
      <c r="AB178" s="26">
        <v>6077242472</v>
      </c>
      <c r="AC178" s="26">
        <v>6205</v>
      </c>
      <c r="AD178" s="26">
        <v>6077246251</v>
      </c>
      <c r="AE178" s="26" t="s">
        <v>2676</v>
      </c>
      <c r="AF178" s="26" t="s">
        <v>2677</v>
      </c>
      <c r="AG178" s="26" t="s">
        <v>545</v>
      </c>
      <c r="AH178" s="26" t="s">
        <v>2670</v>
      </c>
      <c r="AI178" s="26" t="s">
        <v>2671</v>
      </c>
      <c r="AJ178" s="26" t="s">
        <v>754</v>
      </c>
      <c r="AK178" s="26">
        <v>13902</v>
      </c>
      <c r="AL178" s="26" t="s">
        <v>545</v>
      </c>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v>859</v>
      </c>
      <c r="CO178" s="26">
        <v>701</v>
      </c>
      <c r="CP178" s="26"/>
      <c r="CQ178" s="26"/>
      <c r="CR178" s="26"/>
      <c r="CS178" s="26" t="s">
        <v>561</v>
      </c>
      <c r="CT178" s="26">
        <v>12</v>
      </c>
      <c r="CU178" s="26"/>
      <c r="CV178" s="26"/>
      <c r="CW178" s="26">
        <v>76023</v>
      </c>
      <c r="CX178" s="26" t="s">
        <v>545</v>
      </c>
      <c r="CY178" s="26"/>
      <c r="CZ178" s="26"/>
      <c r="DA178" s="26"/>
      <c r="DB178" s="26"/>
      <c r="DC178" s="26"/>
      <c r="DD178" s="26" t="s">
        <v>832</v>
      </c>
      <c r="DE178" s="26" t="s">
        <v>2678</v>
      </c>
      <c r="DF178" s="26" t="s">
        <v>2679</v>
      </c>
      <c r="DG178" s="26" t="s">
        <v>2680</v>
      </c>
      <c r="DH178" s="26">
        <v>6077242472</v>
      </c>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row>
    <row r="179" spans="1:155" x14ac:dyDescent="0.2">
      <c r="A179" s="739">
        <v>11341</v>
      </c>
      <c r="B179" s="26" t="s">
        <v>2681</v>
      </c>
      <c r="C179" s="26"/>
      <c r="D179" s="26"/>
      <c r="E179" s="26"/>
      <c r="F179" s="26"/>
      <c r="G179" s="26"/>
      <c r="H179" s="26"/>
      <c r="I179" s="26"/>
      <c r="J179" s="26" t="s">
        <v>2668</v>
      </c>
      <c r="K179" s="26" t="s">
        <v>2677</v>
      </c>
      <c r="L179" s="26" t="s">
        <v>2670</v>
      </c>
      <c r="M179" s="26" t="s">
        <v>2671</v>
      </c>
      <c r="N179" s="26" t="s">
        <v>754</v>
      </c>
      <c r="O179" s="26">
        <v>13902</v>
      </c>
      <c r="P179" s="26">
        <v>1381</v>
      </c>
      <c r="Q179" s="26">
        <v>6077242472</v>
      </c>
      <c r="R179" s="26">
        <v>6077717251</v>
      </c>
      <c r="S179" s="26" t="s">
        <v>755</v>
      </c>
      <c r="T179" s="26" t="s">
        <v>2672</v>
      </c>
      <c r="U179" s="26" t="s">
        <v>647</v>
      </c>
      <c r="V179" s="26" t="s">
        <v>2673</v>
      </c>
      <c r="W179" s="26" t="s">
        <v>2682</v>
      </c>
      <c r="X179" s="26" t="s">
        <v>769</v>
      </c>
      <c r="Y179" s="26" t="s">
        <v>2674</v>
      </c>
      <c r="Z179" s="26" t="s">
        <v>2683</v>
      </c>
      <c r="AA179" s="26" t="s">
        <v>2681</v>
      </c>
      <c r="AB179" s="26">
        <v>6077242472</v>
      </c>
      <c r="AC179" s="26">
        <v>6205</v>
      </c>
      <c r="AD179" s="26">
        <v>6077717251</v>
      </c>
      <c r="AE179" s="26" t="s">
        <v>2676</v>
      </c>
      <c r="AF179" s="26" t="s">
        <v>2668</v>
      </c>
      <c r="AG179" s="26" t="s">
        <v>2677</v>
      </c>
      <c r="AH179" s="26" t="s">
        <v>2670</v>
      </c>
      <c r="AI179" s="26" t="s">
        <v>2671</v>
      </c>
      <c r="AJ179" s="26" t="s">
        <v>754</v>
      </c>
      <c r="AK179" s="26">
        <v>13902</v>
      </c>
      <c r="AL179" s="26">
        <v>1381</v>
      </c>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t="s">
        <v>2684</v>
      </c>
      <c r="CG179" s="26"/>
      <c r="CH179" s="26"/>
      <c r="CI179" s="26"/>
      <c r="CJ179" s="26"/>
      <c r="CK179" s="26"/>
      <c r="CL179" s="26"/>
      <c r="CM179" s="26"/>
      <c r="CN179" s="26">
        <v>1192</v>
      </c>
      <c r="CO179" s="26">
        <v>496</v>
      </c>
      <c r="CP179" s="26"/>
      <c r="CQ179" s="26"/>
      <c r="CR179" s="26"/>
      <c r="CS179" s="26" t="s">
        <v>561</v>
      </c>
      <c r="CT179" s="26">
        <v>12</v>
      </c>
      <c r="CU179" s="26"/>
      <c r="CV179" s="26"/>
      <c r="CW179" s="26">
        <v>62103</v>
      </c>
      <c r="CX179" s="26"/>
      <c r="CY179" s="26"/>
      <c r="CZ179" s="26"/>
      <c r="DA179" s="26"/>
      <c r="DB179" s="26"/>
      <c r="DC179" s="26"/>
      <c r="DD179" s="26" t="s">
        <v>545</v>
      </c>
      <c r="DE179" s="26" t="s">
        <v>545</v>
      </c>
      <c r="DF179" s="26" t="s">
        <v>545</v>
      </c>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row>
    <row r="180" spans="1:155" x14ac:dyDescent="0.2">
      <c r="A180" s="739">
        <v>11342</v>
      </c>
      <c r="B180" s="26" t="s">
        <v>2685</v>
      </c>
      <c r="C180" s="26"/>
      <c r="D180" s="26"/>
      <c r="E180" s="26"/>
      <c r="F180" s="26"/>
      <c r="G180" s="26"/>
      <c r="H180" s="26"/>
      <c r="I180" s="26"/>
      <c r="J180" s="26" t="s">
        <v>2686</v>
      </c>
      <c r="K180" s="26"/>
      <c r="L180" s="26" t="s">
        <v>1634</v>
      </c>
      <c r="M180" s="26" t="s">
        <v>1635</v>
      </c>
      <c r="N180" s="26" t="s">
        <v>823</v>
      </c>
      <c r="O180" s="26">
        <v>45202</v>
      </c>
      <c r="P180" s="26">
        <v>3302</v>
      </c>
      <c r="Q180" s="26">
        <v>5136291800</v>
      </c>
      <c r="R180" s="26"/>
      <c r="S180" s="26" t="s">
        <v>750</v>
      </c>
      <c r="T180" s="26" t="s">
        <v>2687</v>
      </c>
      <c r="U180" s="26" t="s">
        <v>734</v>
      </c>
      <c r="V180" s="26" t="s">
        <v>2688</v>
      </c>
      <c r="W180" s="26" t="s">
        <v>2689</v>
      </c>
      <c r="X180" s="26" t="s">
        <v>2690</v>
      </c>
      <c r="Y180" s="26" t="s">
        <v>1092</v>
      </c>
      <c r="Z180" s="26" t="s">
        <v>2691</v>
      </c>
      <c r="AA180" s="26" t="s">
        <v>2692</v>
      </c>
      <c r="AB180" s="26">
        <v>5136292172</v>
      </c>
      <c r="AC180" s="26"/>
      <c r="AD180" s="26">
        <v>5136291871</v>
      </c>
      <c r="AE180" s="26" t="s">
        <v>2693</v>
      </c>
      <c r="AF180" s="26" t="s">
        <v>2694</v>
      </c>
      <c r="AG180" s="26" t="s">
        <v>545</v>
      </c>
      <c r="AH180" s="26" t="s">
        <v>1634</v>
      </c>
      <c r="AI180" s="26" t="s">
        <v>1635</v>
      </c>
      <c r="AJ180" s="26" t="s">
        <v>823</v>
      </c>
      <c r="AK180" s="26">
        <v>45202</v>
      </c>
      <c r="AL180" s="26" t="s">
        <v>545</v>
      </c>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t="s">
        <v>2695</v>
      </c>
      <c r="CG180" s="26"/>
      <c r="CH180" s="26"/>
      <c r="CI180" s="26"/>
      <c r="CJ180" s="26"/>
      <c r="CK180" s="26"/>
      <c r="CL180" s="26"/>
      <c r="CM180" s="26"/>
      <c r="CN180" s="26">
        <v>1193</v>
      </c>
      <c r="CO180" s="26">
        <v>257</v>
      </c>
      <c r="CP180" s="26"/>
      <c r="CQ180" s="26"/>
      <c r="CR180" s="26"/>
      <c r="CS180" s="26" t="s">
        <v>561</v>
      </c>
      <c r="CT180" s="26">
        <v>12</v>
      </c>
      <c r="CU180" s="26"/>
      <c r="CV180" s="26"/>
      <c r="CW180" s="26">
        <v>99937</v>
      </c>
      <c r="CX180" s="740">
        <v>836</v>
      </c>
      <c r="CY180" s="26"/>
      <c r="CZ180" s="26"/>
      <c r="DA180" s="26"/>
      <c r="DB180" s="26"/>
      <c r="DC180" s="26"/>
      <c r="DD180" s="26" t="s">
        <v>2696</v>
      </c>
      <c r="DE180" s="26" t="s">
        <v>2697</v>
      </c>
      <c r="DF180" s="26" t="s">
        <v>2698</v>
      </c>
      <c r="DG180" s="26" t="s">
        <v>2699</v>
      </c>
      <c r="DH180" s="26">
        <v>5133622547</v>
      </c>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row>
    <row r="181" spans="1:155" x14ac:dyDescent="0.2">
      <c r="A181" s="739">
        <v>10057</v>
      </c>
      <c r="B181" s="26" t="s">
        <v>2700</v>
      </c>
      <c r="C181" s="26"/>
      <c r="D181" s="26"/>
      <c r="E181" s="26"/>
      <c r="F181" s="26"/>
      <c r="G181" s="26"/>
      <c r="H181" s="26"/>
      <c r="I181" s="26"/>
      <c r="J181" s="26" t="s">
        <v>2701</v>
      </c>
      <c r="K181" s="26"/>
      <c r="L181" s="26" t="s">
        <v>1053</v>
      </c>
      <c r="M181" s="26"/>
      <c r="N181" s="26" t="s">
        <v>550</v>
      </c>
      <c r="O181" s="26">
        <v>60631</v>
      </c>
      <c r="P181" s="26" t="s">
        <v>545</v>
      </c>
      <c r="Q181" s="26">
        <v>8723046115</v>
      </c>
      <c r="R181" s="26"/>
      <c r="S181" s="26" t="s">
        <v>2702</v>
      </c>
      <c r="T181" s="26" t="s">
        <v>2703</v>
      </c>
      <c r="U181" s="26" t="s">
        <v>2704</v>
      </c>
      <c r="V181" s="26"/>
      <c r="W181" s="26" t="s">
        <v>2705</v>
      </c>
      <c r="X181" s="26" t="s">
        <v>1026</v>
      </c>
      <c r="Y181" s="26" t="s">
        <v>2706</v>
      </c>
      <c r="Z181" s="26" t="s">
        <v>2707</v>
      </c>
      <c r="AA181" s="26" t="s">
        <v>2700</v>
      </c>
      <c r="AB181" s="26">
        <v>8723046115</v>
      </c>
      <c r="AC181" s="26"/>
      <c r="AD181" s="26"/>
      <c r="AE181" s="26" t="s">
        <v>2708</v>
      </c>
      <c r="AF181" s="26" t="s">
        <v>2701</v>
      </c>
      <c r="AG181" s="26" t="s">
        <v>545</v>
      </c>
      <c r="AH181" s="26" t="s">
        <v>1053</v>
      </c>
      <c r="AI181" s="26"/>
      <c r="AJ181" s="26" t="s">
        <v>550</v>
      </c>
      <c r="AK181" s="26">
        <v>60631</v>
      </c>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t="s">
        <v>2709</v>
      </c>
      <c r="CG181" s="26"/>
      <c r="CH181" s="26"/>
      <c r="CI181" s="26"/>
      <c r="CJ181" s="26"/>
      <c r="CK181" s="26"/>
      <c r="CL181" s="26"/>
      <c r="CM181" s="26"/>
      <c r="CN181" s="26">
        <v>860</v>
      </c>
      <c r="CO181" s="26">
        <v>691</v>
      </c>
      <c r="CP181" s="26"/>
      <c r="CQ181" s="26"/>
      <c r="CR181" s="26"/>
      <c r="CS181" s="26" t="s">
        <v>561</v>
      </c>
      <c r="CT181" s="26">
        <v>12</v>
      </c>
      <c r="CU181" s="26"/>
      <c r="CV181" s="26"/>
      <c r="CW181" s="26">
        <v>62146</v>
      </c>
      <c r="CX181" s="740">
        <v>317</v>
      </c>
      <c r="CY181" s="26"/>
      <c r="CZ181" s="26"/>
      <c r="DA181" s="26"/>
      <c r="DB181" s="26"/>
      <c r="DC181" s="26"/>
      <c r="DD181" s="26" t="s">
        <v>2710</v>
      </c>
      <c r="DE181" s="26" t="s">
        <v>2711</v>
      </c>
      <c r="DF181" s="26" t="s">
        <v>2712</v>
      </c>
      <c r="DG181" s="26" t="s">
        <v>2713</v>
      </c>
      <c r="DH181" s="26">
        <v>9592557088</v>
      </c>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row>
    <row r="182" spans="1:155" x14ac:dyDescent="0.2">
      <c r="A182" s="739">
        <v>10059</v>
      </c>
      <c r="B182" s="26" t="s">
        <v>2714</v>
      </c>
      <c r="C182" s="26"/>
      <c r="D182" s="26"/>
      <c r="E182" s="26"/>
      <c r="F182" s="26"/>
      <c r="G182" s="26"/>
      <c r="H182" s="26"/>
      <c r="I182" s="26"/>
      <c r="J182" s="26" t="s">
        <v>2715</v>
      </c>
      <c r="K182" s="26" t="s">
        <v>2716</v>
      </c>
      <c r="L182" s="26" t="s">
        <v>753</v>
      </c>
      <c r="M182" s="26"/>
      <c r="N182" s="26" t="s">
        <v>754</v>
      </c>
      <c r="O182" s="26">
        <v>10010</v>
      </c>
      <c r="P182" s="26" t="s">
        <v>545</v>
      </c>
      <c r="Q182" s="26">
        <v>6084435254</v>
      </c>
      <c r="R182" s="26">
        <v>8002662975</v>
      </c>
      <c r="S182" s="26" t="s">
        <v>2717</v>
      </c>
      <c r="T182" s="26" t="s">
        <v>800</v>
      </c>
      <c r="U182" s="26" t="s">
        <v>734</v>
      </c>
      <c r="V182" s="26" t="s">
        <v>2718</v>
      </c>
      <c r="W182" s="26" t="s">
        <v>2719</v>
      </c>
      <c r="X182" s="26" t="s">
        <v>2720</v>
      </c>
      <c r="Y182" s="26" t="s">
        <v>2721</v>
      </c>
      <c r="Z182" s="26" t="s">
        <v>2146</v>
      </c>
      <c r="AA182" s="26" t="s">
        <v>2714</v>
      </c>
      <c r="AB182" s="26">
        <v>8884340228</v>
      </c>
      <c r="AC182" s="26"/>
      <c r="AD182" s="26"/>
      <c r="AE182" s="26" t="s">
        <v>2722</v>
      </c>
      <c r="AF182" s="26" t="s">
        <v>2715</v>
      </c>
      <c r="AG182" s="26" t="s">
        <v>2716</v>
      </c>
      <c r="AH182" s="26" t="s">
        <v>753</v>
      </c>
      <c r="AI182" s="26"/>
      <c r="AJ182" s="26" t="s">
        <v>754</v>
      </c>
      <c r="AK182" s="26">
        <v>10010</v>
      </c>
      <c r="AL182" s="26" t="s">
        <v>545</v>
      </c>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t="s">
        <v>2723</v>
      </c>
      <c r="CG182" s="26"/>
      <c r="CH182" s="26"/>
      <c r="CI182" s="26"/>
      <c r="CJ182" s="26"/>
      <c r="CK182" s="26"/>
      <c r="CL182" s="26"/>
      <c r="CM182" s="26"/>
      <c r="CN182" s="26">
        <v>861</v>
      </c>
      <c r="CO182" s="26">
        <v>617</v>
      </c>
      <c r="CP182" s="26"/>
      <c r="CQ182" s="26"/>
      <c r="CR182" s="26"/>
      <c r="CS182" s="26" t="s">
        <v>561</v>
      </c>
      <c r="CT182" s="26">
        <v>12</v>
      </c>
      <c r="CU182" s="26"/>
      <c r="CV182" s="26"/>
      <c r="CW182" s="26">
        <v>81426</v>
      </c>
      <c r="CX182" s="740">
        <v>1211</v>
      </c>
      <c r="CY182" s="26"/>
      <c r="CZ182" s="26"/>
      <c r="DA182" s="26"/>
      <c r="DB182" s="26"/>
      <c r="DC182" s="26"/>
      <c r="DD182" s="26" t="s">
        <v>2724</v>
      </c>
      <c r="DE182" s="26" t="s">
        <v>2725</v>
      </c>
      <c r="DF182" s="26" t="s">
        <v>734</v>
      </c>
      <c r="DG182" s="26" t="s">
        <v>2726</v>
      </c>
      <c r="DH182" s="26">
        <v>8884340228</v>
      </c>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row>
    <row r="183" spans="1:155" x14ac:dyDescent="0.2">
      <c r="A183" s="739">
        <v>10007</v>
      </c>
      <c r="B183" s="26" t="s">
        <v>2727</v>
      </c>
      <c r="C183" s="26"/>
      <c r="D183" s="26"/>
      <c r="E183" s="26"/>
      <c r="F183" s="26"/>
      <c r="G183" s="26"/>
      <c r="H183" s="26"/>
      <c r="I183" s="26"/>
      <c r="J183" s="26" t="s">
        <v>2728</v>
      </c>
      <c r="K183" s="26"/>
      <c r="L183" s="26" t="s">
        <v>2729</v>
      </c>
      <c r="M183" s="26" t="s">
        <v>1160</v>
      </c>
      <c r="N183" s="26" t="s">
        <v>1119</v>
      </c>
      <c r="O183" s="26">
        <v>2135</v>
      </c>
      <c r="P183" s="26" t="s">
        <v>545</v>
      </c>
      <c r="Q183" s="26">
        <v>2123892227</v>
      </c>
      <c r="R183" s="26"/>
      <c r="S183" s="26" t="s">
        <v>2730</v>
      </c>
      <c r="T183" s="26" t="s">
        <v>2731</v>
      </c>
      <c r="U183" s="26" t="s">
        <v>647</v>
      </c>
      <c r="V183" s="26" t="s">
        <v>2732</v>
      </c>
      <c r="W183" s="26" t="s">
        <v>716</v>
      </c>
      <c r="X183" s="26" t="s">
        <v>717</v>
      </c>
      <c r="Y183" s="26" t="s">
        <v>718</v>
      </c>
      <c r="Z183" s="26" t="s">
        <v>719</v>
      </c>
      <c r="AA183" s="26" t="s">
        <v>720</v>
      </c>
      <c r="AB183" s="26">
        <v>5153933892</v>
      </c>
      <c r="AC183" s="26"/>
      <c r="AD183" s="26"/>
      <c r="AE183" s="26" t="s">
        <v>721</v>
      </c>
      <c r="AF183" s="26" t="s">
        <v>711</v>
      </c>
      <c r="AG183" s="26" t="s">
        <v>545</v>
      </c>
      <c r="AH183" s="26" t="s">
        <v>652</v>
      </c>
      <c r="AI183" s="26" t="s">
        <v>653</v>
      </c>
      <c r="AJ183" s="26" t="s">
        <v>654</v>
      </c>
      <c r="AK183" s="26">
        <v>50309</v>
      </c>
      <c r="AL183" s="26" t="s">
        <v>545</v>
      </c>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t="s">
        <v>722</v>
      </c>
      <c r="CG183" s="26"/>
      <c r="CH183" s="26"/>
      <c r="CI183" s="26"/>
      <c r="CJ183" s="26"/>
      <c r="CK183" s="26"/>
      <c r="CL183" s="26"/>
      <c r="CM183" s="26"/>
      <c r="CN183" s="26">
        <v>824</v>
      </c>
      <c r="CO183" s="26">
        <v>119</v>
      </c>
      <c r="CP183" s="26"/>
      <c r="CQ183" s="26"/>
      <c r="CR183" s="26"/>
      <c r="CS183" s="26" t="s">
        <v>561</v>
      </c>
      <c r="CT183" s="26">
        <v>12</v>
      </c>
      <c r="CU183" s="26"/>
      <c r="CV183" s="26"/>
      <c r="CW183" s="26">
        <v>84824</v>
      </c>
      <c r="CX183" s="26" t="s">
        <v>545</v>
      </c>
      <c r="CY183" s="26"/>
      <c r="CZ183" s="26"/>
      <c r="DA183" s="26"/>
      <c r="DB183" s="26"/>
      <c r="DC183" s="26"/>
      <c r="DD183" s="26" t="s">
        <v>723</v>
      </c>
      <c r="DE183" s="26" t="s">
        <v>724</v>
      </c>
      <c r="DF183" s="26" t="s">
        <v>725</v>
      </c>
      <c r="DG183" s="26" t="s">
        <v>726</v>
      </c>
      <c r="DH183" s="26">
        <v>5153933690</v>
      </c>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row>
    <row r="184" spans="1:155" x14ac:dyDescent="0.2">
      <c r="A184" s="739">
        <v>10060</v>
      </c>
      <c r="B184" s="26" t="s">
        <v>2733</v>
      </c>
      <c r="C184" s="26"/>
      <c r="D184" s="26"/>
      <c r="E184" s="26"/>
      <c r="F184" s="26"/>
      <c r="G184" s="26"/>
      <c r="H184" s="26"/>
      <c r="I184" s="26"/>
      <c r="J184" s="26" t="s">
        <v>2734</v>
      </c>
      <c r="K184" s="26"/>
      <c r="L184" s="26" t="s">
        <v>2536</v>
      </c>
      <c r="M184" s="26" t="s">
        <v>2735</v>
      </c>
      <c r="N184" s="26" t="s">
        <v>2537</v>
      </c>
      <c r="O184" s="26">
        <v>29202</v>
      </c>
      <c r="P184" s="26">
        <v>3102</v>
      </c>
      <c r="Q184" s="26">
        <v>8032645070</v>
      </c>
      <c r="R184" s="26">
        <v>8037350736</v>
      </c>
      <c r="S184" s="26" t="s">
        <v>1210</v>
      </c>
      <c r="T184" s="26" t="s">
        <v>2736</v>
      </c>
      <c r="U184" s="26" t="s">
        <v>2737</v>
      </c>
      <c r="V184" s="26" t="s">
        <v>2738</v>
      </c>
      <c r="W184" s="26" t="s">
        <v>2739</v>
      </c>
      <c r="X184" s="26" t="s">
        <v>2724</v>
      </c>
      <c r="Y184" s="26" t="s">
        <v>2740</v>
      </c>
      <c r="Z184" s="26" t="s">
        <v>2741</v>
      </c>
      <c r="AA184" s="26" t="s">
        <v>2733</v>
      </c>
      <c r="AB184" s="26">
        <v>8032642772</v>
      </c>
      <c r="AC184" s="26"/>
      <c r="AD184" s="26"/>
      <c r="AE184" s="26" t="s">
        <v>2742</v>
      </c>
      <c r="AF184" s="26" t="s">
        <v>2734</v>
      </c>
      <c r="AG184" s="26" t="s">
        <v>545</v>
      </c>
      <c r="AH184" s="26" t="s">
        <v>2536</v>
      </c>
      <c r="AI184" s="26" t="s">
        <v>2735</v>
      </c>
      <c r="AJ184" s="26" t="s">
        <v>2537</v>
      </c>
      <c r="AK184" s="26">
        <v>29202</v>
      </c>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t="s">
        <v>2743</v>
      </c>
      <c r="CG184" s="26"/>
      <c r="CH184" s="26"/>
      <c r="CI184" s="26"/>
      <c r="CJ184" s="26"/>
      <c r="CK184" s="26"/>
      <c r="CL184" s="26"/>
      <c r="CM184" s="26"/>
      <c r="CN184" s="26">
        <v>862</v>
      </c>
      <c r="CO184" s="26">
        <v>205</v>
      </c>
      <c r="CP184" s="26"/>
      <c r="CQ184" s="26"/>
      <c r="CR184" s="26"/>
      <c r="CS184" s="26" t="s">
        <v>561</v>
      </c>
      <c r="CT184" s="26">
        <v>12</v>
      </c>
      <c r="CU184" s="26"/>
      <c r="CV184" s="26"/>
      <c r="CW184" s="26">
        <v>77828</v>
      </c>
      <c r="CX184" s="740">
        <v>661</v>
      </c>
      <c r="CY184" s="26"/>
      <c r="CZ184" s="26"/>
      <c r="DA184" s="26"/>
      <c r="DB184" s="26"/>
      <c r="DC184" s="26"/>
      <c r="DD184" s="26" t="s">
        <v>2744</v>
      </c>
      <c r="DE184" s="26" t="s">
        <v>2745</v>
      </c>
      <c r="DF184" s="26" t="s">
        <v>2746</v>
      </c>
      <c r="DG184" s="26" t="s">
        <v>2747</v>
      </c>
      <c r="DH184" s="26">
        <v>8032649740</v>
      </c>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row>
    <row r="185" spans="1:155" x14ac:dyDescent="0.2">
      <c r="A185" s="739">
        <v>11344</v>
      </c>
      <c r="B185" s="26" t="s">
        <v>2748</v>
      </c>
      <c r="C185" s="26"/>
      <c r="D185" s="26"/>
      <c r="E185" s="26"/>
      <c r="F185" s="26"/>
      <c r="G185" s="26" t="s">
        <v>545</v>
      </c>
      <c r="H185" s="26" t="s">
        <v>545</v>
      </c>
      <c r="I185" s="26" t="s">
        <v>545</v>
      </c>
      <c r="J185" s="26" t="s">
        <v>2749</v>
      </c>
      <c r="K185" s="26" t="s">
        <v>545</v>
      </c>
      <c r="L185" s="26" t="s">
        <v>2750</v>
      </c>
      <c r="M185" s="26" t="s">
        <v>2751</v>
      </c>
      <c r="N185" s="26" t="s">
        <v>823</v>
      </c>
      <c r="O185" s="26">
        <v>45039</v>
      </c>
      <c r="P185" s="26" t="s">
        <v>545</v>
      </c>
      <c r="Q185" s="26">
        <v>8606143656</v>
      </c>
      <c r="R185" s="26"/>
      <c r="S185" s="26" t="s">
        <v>1069</v>
      </c>
      <c r="T185" s="26" t="s">
        <v>2752</v>
      </c>
      <c r="U185" s="26" t="s">
        <v>647</v>
      </c>
      <c r="V185" s="26" t="s">
        <v>2753</v>
      </c>
      <c r="W185" s="26" t="s">
        <v>2754</v>
      </c>
      <c r="X185" s="26" t="s">
        <v>832</v>
      </c>
      <c r="Y185" s="26" t="s">
        <v>2755</v>
      </c>
      <c r="Z185" s="26" t="s">
        <v>1710</v>
      </c>
      <c r="AA185" s="26" t="s">
        <v>2748</v>
      </c>
      <c r="AB185" s="26">
        <v>5138360181</v>
      </c>
      <c r="AC185" s="26"/>
      <c r="AD185" s="26">
        <v>5136979366</v>
      </c>
      <c r="AE185" s="26" t="s">
        <v>2756</v>
      </c>
      <c r="AF185" s="26" t="s">
        <v>2749</v>
      </c>
      <c r="AG185" s="26" t="s">
        <v>2757</v>
      </c>
      <c r="AH185" s="26" t="s">
        <v>2750</v>
      </c>
      <c r="AI185" s="26" t="s">
        <v>2751</v>
      </c>
      <c r="AJ185" s="26" t="s">
        <v>823</v>
      </c>
      <c r="AK185" s="26">
        <v>45039</v>
      </c>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t="s">
        <v>545</v>
      </c>
      <c r="CG185" s="26"/>
      <c r="CH185" s="26"/>
      <c r="CI185" s="26"/>
      <c r="CJ185" s="26"/>
      <c r="CK185" s="26"/>
      <c r="CL185" s="26"/>
      <c r="CM185" s="26"/>
      <c r="CN185" s="26">
        <v>1195</v>
      </c>
      <c r="CO185" s="26">
        <v>273</v>
      </c>
      <c r="CP185" s="26"/>
      <c r="CQ185" s="26"/>
      <c r="CR185" s="26"/>
      <c r="CS185" s="26" t="s">
        <v>561</v>
      </c>
      <c r="CT185" s="26">
        <v>12</v>
      </c>
      <c r="CU185" s="26"/>
      <c r="CV185" s="26"/>
      <c r="CW185" s="26">
        <v>21989</v>
      </c>
      <c r="CX185" s="740">
        <v>4883</v>
      </c>
      <c r="CY185" s="26"/>
      <c r="CZ185" s="26"/>
      <c r="DA185" s="26"/>
      <c r="DB185" s="26"/>
      <c r="DC185" s="26" t="s">
        <v>545</v>
      </c>
      <c r="DD185" s="26" t="s">
        <v>2758</v>
      </c>
      <c r="DE185" s="26" t="s">
        <v>2759</v>
      </c>
      <c r="DF185" s="26" t="s">
        <v>792</v>
      </c>
      <c r="DG185" s="26" t="s">
        <v>2760</v>
      </c>
      <c r="DH185" s="26">
        <v>3314495666</v>
      </c>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row>
    <row r="186" spans="1:155" x14ac:dyDescent="0.2">
      <c r="A186" s="739">
        <v>10061</v>
      </c>
      <c r="B186" s="26" t="s">
        <v>2761</v>
      </c>
      <c r="C186" s="26"/>
      <c r="D186" s="26"/>
      <c r="E186" s="26"/>
      <c r="F186" s="26"/>
      <c r="G186" s="26"/>
      <c r="H186" s="26"/>
      <c r="I186" s="26"/>
      <c r="J186" s="26" t="s">
        <v>2481</v>
      </c>
      <c r="K186" s="26"/>
      <c r="L186" s="26" t="s">
        <v>688</v>
      </c>
      <c r="M186" s="26" t="s">
        <v>688</v>
      </c>
      <c r="N186" s="26" t="s">
        <v>689</v>
      </c>
      <c r="O186" s="26">
        <v>6152</v>
      </c>
      <c r="P186" s="26"/>
      <c r="Q186" s="26">
        <v>8602266000</v>
      </c>
      <c r="R186" s="26"/>
      <c r="S186" s="26" t="s">
        <v>2482</v>
      </c>
      <c r="T186" s="26" t="s">
        <v>2483</v>
      </c>
      <c r="U186" s="26" t="s">
        <v>647</v>
      </c>
      <c r="V186" s="26" t="s">
        <v>2484</v>
      </c>
      <c r="W186" s="26" t="s">
        <v>2762</v>
      </c>
      <c r="X186" s="26" t="s">
        <v>2486</v>
      </c>
      <c r="Y186" s="26" t="s">
        <v>2487</v>
      </c>
      <c r="Z186" s="26" t="s">
        <v>1663</v>
      </c>
      <c r="AA186" s="26" t="s">
        <v>2761</v>
      </c>
      <c r="AB186" s="26">
        <v>8609022713</v>
      </c>
      <c r="AC186" s="26"/>
      <c r="AD186" s="26"/>
      <c r="AE186" s="26" t="s">
        <v>2489</v>
      </c>
      <c r="AF186" s="26" t="s">
        <v>2481</v>
      </c>
      <c r="AG186" s="26" t="s">
        <v>2763</v>
      </c>
      <c r="AH186" s="26" t="s">
        <v>688</v>
      </c>
      <c r="AI186" s="26" t="s">
        <v>688</v>
      </c>
      <c r="AJ186" s="26" t="s">
        <v>689</v>
      </c>
      <c r="AK186" s="26">
        <v>6152</v>
      </c>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t="s">
        <v>1473</v>
      </c>
      <c r="CG186" s="26"/>
      <c r="CH186" s="26"/>
      <c r="CI186" s="26"/>
      <c r="CJ186" s="26"/>
      <c r="CK186" s="26"/>
      <c r="CL186" s="26"/>
      <c r="CM186" s="26"/>
      <c r="CN186" s="26">
        <v>863</v>
      </c>
      <c r="CO186" s="26">
        <v>2886</v>
      </c>
      <c r="CP186" s="26"/>
      <c r="CQ186" s="26"/>
      <c r="CR186" s="26"/>
      <c r="CS186" s="26" t="s">
        <v>561</v>
      </c>
      <c r="CT186" s="26">
        <v>12</v>
      </c>
      <c r="CU186" s="26"/>
      <c r="CV186" s="26"/>
      <c r="CW186" s="26">
        <v>62308</v>
      </c>
      <c r="CX186" s="26"/>
      <c r="CY186" s="26"/>
      <c r="CZ186" s="26"/>
      <c r="DA186" s="26"/>
      <c r="DB186" s="26"/>
      <c r="DC186" s="26"/>
      <c r="DD186" s="26" t="s">
        <v>832</v>
      </c>
      <c r="DE186" s="26" t="s">
        <v>1401</v>
      </c>
      <c r="DF186" s="26" t="s">
        <v>1004</v>
      </c>
      <c r="DG186" s="26" t="s">
        <v>2491</v>
      </c>
      <c r="DH186" s="26">
        <v>8607876876</v>
      </c>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row>
    <row r="187" spans="1:155" x14ac:dyDescent="0.2">
      <c r="A187" s="739">
        <v>10068</v>
      </c>
      <c r="B187" s="26" t="s">
        <v>2764</v>
      </c>
      <c r="C187" s="26"/>
      <c r="D187" s="26"/>
      <c r="E187" s="26"/>
      <c r="F187" s="26"/>
      <c r="G187" s="26" t="s">
        <v>545</v>
      </c>
      <c r="H187" s="26" t="s">
        <v>545</v>
      </c>
      <c r="I187" s="26" t="s">
        <v>545</v>
      </c>
      <c r="J187" s="26" t="s">
        <v>2765</v>
      </c>
      <c r="K187" s="26"/>
      <c r="L187" s="26" t="s">
        <v>2536</v>
      </c>
      <c r="M187" s="26" t="s">
        <v>2735</v>
      </c>
      <c r="N187" s="26" t="s">
        <v>2537</v>
      </c>
      <c r="O187" s="738">
        <v>29201</v>
      </c>
      <c r="P187" s="26" t="s">
        <v>545</v>
      </c>
      <c r="Q187" s="26">
        <v>7067635413</v>
      </c>
      <c r="R187" s="26">
        <v>7066607080</v>
      </c>
      <c r="S187" s="26" t="s">
        <v>2766</v>
      </c>
      <c r="T187" s="26" t="s">
        <v>1188</v>
      </c>
      <c r="U187" s="26" t="s">
        <v>963</v>
      </c>
      <c r="V187" s="26" t="s">
        <v>2767</v>
      </c>
      <c r="W187" s="26" t="s">
        <v>2768</v>
      </c>
      <c r="X187" s="26" t="s">
        <v>2769</v>
      </c>
      <c r="Y187" s="26" t="s">
        <v>2770</v>
      </c>
      <c r="Z187" s="26" t="s">
        <v>2771</v>
      </c>
      <c r="AA187" s="26" t="s">
        <v>2764</v>
      </c>
      <c r="AB187" s="26">
        <v>7067632197</v>
      </c>
      <c r="AC187" s="26"/>
      <c r="AD187" s="26">
        <v>7066607080</v>
      </c>
      <c r="AE187" s="26" t="s">
        <v>2767</v>
      </c>
      <c r="AF187" s="26" t="s">
        <v>2765</v>
      </c>
      <c r="AG187" s="26" t="s">
        <v>545</v>
      </c>
      <c r="AH187" s="26" t="s">
        <v>2536</v>
      </c>
      <c r="AI187" s="26" t="s">
        <v>2735</v>
      </c>
      <c r="AJ187" s="26" t="s">
        <v>2537</v>
      </c>
      <c r="AK187" s="26">
        <v>29201</v>
      </c>
      <c r="AL187" s="26" t="s">
        <v>545</v>
      </c>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t="s">
        <v>2772</v>
      </c>
      <c r="CG187" s="26"/>
      <c r="CH187" s="26"/>
      <c r="CI187" s="26"/>
      <c r="CJ187" s="26"/>
      <c r="CK187" s="26"/>
      <c r="CL187" s="26"/>
      <c r="CM187" s="26"/>
      <c r="CN187" s="26">
        <v>505</v>
      </c>
      <c r="CO187" s="26">
        <v>721</v>
      </c>
      <c r="CP187" s="26"/>
      <c r="CQ187" s="26"/>
      <c r="CR187" s="26"/>
      <c r="CS187" s="26" t="s">
        <v>561</v>
      </c>
      <c r="CT187" s="26">
        <v>12</v>
      </c>
      <c r="CU187" s="26"/>
      <c r="CV187" s="26"/>
      <c r="CW187" s="26">
        <v>71730</v>
      </c>
      <c r="CX187" s="740">
        <v>370</v>
      </c>
      <c r="CY187" s="26"/>
      <c r="CZ187" s="26"/>
      <c r="DA187" s="26"/>
      <c r="DB187" s="26"/>
      <c r="DC187" s="26" t="s">
        <v>545</v>
      </c>
      <c r="DD187" s="26" t="s">
        <v>2773</v>
      </c>
      <c r="DE187" s="26" t="s">
        <v>744</v>
      </c>
      <c r="DF187" s="26" t="s">
        <v>2774</v>
      </c>
      <c r="DG187" s="26" t="s">
        <v>2775</v>
      </c>
      <c r="DH187" s="26">
        <v>7066607000</v>
      </c>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row>
    <row r="188" spans="1:155" x14ac:dyDescent="0.2">
      <c r="A188" s="739">
        <v>10070</v>
      </c>
      <c r="B188" s="26" t="s">
        <v>2776</v>
      </c>
      <c r="C188" s="26"/>
      <c r="D188" s="26"/>
      <c r="E188" s="26"/>
      <c r="F188" s="26"/>
      <c r="G188" s="26"/>
      <c r="H188" s="26"/>
      <c r="I188" s="26"/>
      <c r="J188" s="26" t="s">
        <v>1098</v>
      </c>
      <c r="K188" s="26"/>
      <c r="L188" s="26" t="s">
        <v>1099</v>
      </c>
      <c r="M188" s="26" t="s">
        <v>1016</v>
      </c>
      <c r="N188" s="26" t="s">
        <v>550</v>
      </c>
      <c r="O188" s="26">
        <v>60606</v>
      </c>
      <c r="P188" s="26" t="s">
        <v>545</v>
      </c>
      <c r="Q188" s="26">
        <v>3128225000</v>
      </c>
      <c r="R188" s="26"/>
      <c r="S188" s="26" t="s">
        <v>1100</v>
      </c>
      <c r="T188" s="26" t="s">
        <v>1101</v>
      </c>
      <c r="U188" s="26" t="s">
        <v>1102</v>
      </c>
      <c r="V188" s="26" t="s">
        <v>1103</v>
      </c>
      <c r="W188" s="26" t="s">
        <v>1104</v>
      </c>
      <c r="X188" s="26" t="s">
        <v>1105</v>
      </c>
      <c r="Y188" s="26" t="s">
        <v>1106</v>
      </c>
      <c r="Z188" s="26" t="s">
        <v>1107</v>
      </c>
      <c r="AA188" s="26" t="s">
        <v>1108</v>
      </c>
      <c r="AB188" s="26">
        <v>3128222739</v>
      </c>
      <c r="AC188" s="26"/>
      <c r="AD188" s="26">
        <v>3122604640</v>
      </c>
      <c r="AE188" s="26" t="s">
        <v>1109</v>
      </c>
      <c r="AF188" s="26" t="s">
        <v>1098</v>
      </c>
      <c r="AG188" s="26" t="s">
        <v>545</v>
      </c>
      <c r="AH188" s="26" t="s">
        <v>1053</v>
      </c>
      <c r="AI188" s="26" t="s">
        <v>1016</v>
      </c>
      <c r="AJ188" s="26" t="s">
        <v>550</v>
      </c>
      <c r="AK188" s="26">
        <v>60606</v>
      </c>
      <c r="AL188" s="26" t="s">
        <v>545</v>
      </c>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t="s">
        <v>1110</v>
      </c>
      <c r="CG188" s="26"/>
      <c r="CH188" s="26"/>
      <c r="CI188" s="26"/>
      <c r="CJ188" s="26"/>
      <c r="CK188" s="26"/>
      <c r="CL188" s="26"/>
      <c r="CM188" s="26"/>
      <c r="CN188" s="26">
        <v>870</v>
      </c>
      <c r="CO188" s="26">
        <v>678</v>
      </c>
      <c r="CP188" s="26"/>
      <c r="CQ188" s="26"/>
      <c r="CR188" s="26"/>
      <c r="CS188" s="26" t="s">
        <v>561</v>
      </c>
      <c r="CT188" s="26">
        <v>12</v>
      </c>
      <c r="CU188" s="26"/>
      <c r="CV188" s="26"/>
      <c r="CW188" s="26">
        <v>20443</v>
      </c>
      <c r="CX188" s="740">
        <v>218</v>
      </c>
      <c r="CY188" s="26"/>
      <c r="CZ188" s="26"/>
      <c r="DA188" s="26"/>
      <c r="DB188" s="26"/>
      <c r="DC188" s="26"/>
      <c r="DD188" s="26" t="s">
        <v>1111</v>
      </c>
      <c r="DE188" s="26" t="s">
        <v>1112</v>
      </c>
      <c r="DF188" s="26" t="s">
        <v>1113</v>
      </c>
      <c r="DG188" s="26" t="s">
        <v>1114</v>
      </c>
      <c r="DH188" s="26">
        <v>3128224121</v>
      </c>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row>
    <row r="189" spans="1:155" x14ac:dyDescent="0.2">
      <c r="A189" s="739">
        <v>10071</v>
      </c>
      <c r="B189" s="26" t="s">
        <v>2777</v>
      </c>
      <c r="C189" s="26"/>
      <c r="D189" s="26"/>
      <c r="E189" s="26"/>
      <c r="F189" s="26"/>
      <c r="G189" s="26"/>
      <c r="H189" s="26"/>
      <c r="I189" s="26"/>
      <c r="J189" s="26" t="s">
        <v>2778</v>
      </c>
      <c r="K189" s="26" t="s">
        <v>2779</v>
      </c>
      <c r="L189" s="26" t="s">
        <v>1455</v>
      </c>
      <c r="M189" s="26" t="s">
        <v>1465</v>
      </c>
      <c r="N189" s="26" t="s">
        <v>973</v>
      </c>
      <c r="O189" s="26">
        <v>78717</v>
      </c>
      <c r="P189" s="26" t="s">
        <v>545</v>
      </c>
      <c r="Q189" s="26"/>
      <c r="R189" s="26"/>
      <c r="S189" s="26" t="s">
        <v>604</v>
      </c>
      <c r="T189" s="26" t="s">
        <v>2780</v>
      </c>
      <c r="U189" s="26" t="s">
        <v>734</v>
      </c>
      <c r="V189" s="26"/>
      <c r="W189" s="26" t="s">
        <v>2781</v>
      </c>
      <c r="X189" s="26" t="s">
        <v>1461</v>
      </c>
      <c r="Y189" s="26" t="s">
        <v>1462</v>
      </c>
      <c r="Z189" s="26" t="s">
        <v>2782</v>
      </c>
      <c r="AA189" s="26" t="s">
        <v>2777</v>
      </c>
      <c r="AB189" s="26">
        <v>5128074950</v>
      </c>
      <c r="AC189" s="26"/>
      <c r="AD189" s="26">
        <v>5123020884</v>
      </c>
      <c r="AE189" s="26" t="s">
        <v>1464</v>
      </c>
      <c r="AF189" s="26" t="s">
        <v>2783</v>
      </c>
      <c r="AG189" s="26" t="s">
        <v>1175</v>
      </c>
      <c r="AH189" s="26" t="s">
        <v>1455</v>
      </c>
      <c r="AI189" s="26" t="s">
        <v>1465</v>
      </c>
      <c r="AJ189" s="26" t="s">
        <v>973</v>
      </c>
      <c r="AK189" s="26">
        <v>78717</v>
      </c>
      <c r="AL189" s="26" t="s">
        <v>545</v>
      </c>
      <c r="AM189" s="26" t="s">
        <v>2784</v>
      </c>
      <c r="AN189" s="26" t="s">
        <v>2785</v>
      </c>
      <c r="AO189" s="26" t="s">
        <v>2679</v>
      </c>
      <c r="AP189" s="26" t="s">
        <v>2777</v>
      </c>
      <c r="AQ189" s="26">
        <v>5124100841</v>
      </c>
      <c r="AR189" s="26"/>
      <c r="AS189" s="26"/>
      <c r="AT189" s="26" t="s">
        <v>2786</v>
      </c>
      <c r="AU189" s="26" t="s">
        <v>2778</v>
      </c>
      <c r="AV189" s="26" t="s">
        <v>2779</v>
      </c>
      <c r="AW189" s="26" t="s">
        <v>1455</v>
      </c>
      <c r="AX189" s="26" t="s">
        <v>1465</v>
      </c>
      <c r="AY189" s="26" t="s">
        <v>973</v>
      </c>
      <c r="AZ189" s="26" t="s">
        <v>2787</v>
      </c>
      <c r="BA189" s="26" t="s">
        <v>545</v>
      </c>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v>811</v>
      </c>
      <c r="CO189" s="26">
        <v>525</v>
      </c>
      <c r="CP189" s="26">
        <v>512</v>
      </c>
      <c r="CQ189" s="26"/>
      <c r="CR189" s="26"/>
      <c r="CS189" s="26" t="s">
        <v>561</v>
      </c>
      <c r="CT189" s="26">
        <v>12</v>
      </c>
      <c r="CU189" s="26"/>
      <c r="CV189" s="26"/>
      <c r="CW189" s="26">
        <v>71404</v>
      </c>
      <c r="CX189" s="740">
        <v>84</v>
      </c>
      <c r="CY189" s="26"/>
      <c r="CZ189" s="26"/>
      <c r="DA189" s="26"/>
      <c r="DB189" s="26"/>
      <c r="DC189" s="26"/>
      <c r="DD189" s="26" t="s">
        <v>903</v>
      </c>
      <c r="DE189" s="26" t="s">
        <v>1474</v>
      </c>
      <c r="DF189" s="26" t="s">
        <v>545</v>
      </c>
      <c r="DG189" s="26" t="s">
        <v>1476</v>
      </c>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row>
    <row r="190" spans="1:155" x14ac:dyDescent="0.2">
      <c r="A190" s="739">
        <v>10073</v>
      </c>
      <c r="B190" s="26" t="s">
        <v>2788</v>
      </c>
      <c r="C190" s="26"/>
      <c r="D190" s="26"/>
      <c r="E190" s="26"/>
      <c r="F190" s="26"/>
      <c r="G190" s="26"/>
      <c r="H190" s="26"/>
      <c r="I190" s="26"/>
      <c r="J190" s="26" t="s">
        <v>819</v>
      </c>
      <c r="K190" s="26" t="s">
        <v>820</v>
      </c>
      <c r="L190" s="26" t="s">
        <v>821</v>
      </c>
      <c r="M190" s="26" t="s">
        <v>822</v>
      </c>
      <c r="N190" s="26" t="s">
        <v>823</v>
      </c>
      <c r="O190" s="738">
        <v>44181</v>
      </c>
      <c r="P190" s="26">
        <v>8048</v>
      </c>
      <c r="Q190" s="26">
        <v>6158077601</v>
      </c>
      <c r="R190" s="26">
        <v>8602627767</v>
      </c>
      <c r="S190" s="26" t="s">
        <v>1134</v>
      </c>
      <c r="T190" s="26" t="s">
        <v>1135</v>
      </c>
      <c r="U190" s="26" t="s">
        <v>734</v>
      </c>
      <c r="V190" s="26" t="s">
        <v>1136</v>
      </c>
      <c r="W190" s="26" t="s">
        <v>2789</v>
      </c>
      <c r="X190" s="26" t="s">
        <v>1138</v>
      </c>
      <c r="Y190" s="26" t="s">
        <v>1139</v>
      </c>
      <c r="Z190" s="26" t="s">
        <v>1140</v>
      </c>
      <c r="AA190" s="26" t="s">
        <v>1141</v>
      </c>
      <c r="AB190" s="26"/>
      <c r="AC190" s="26"/>
      <c r="AD190" s="26"/>
      <c r="AE190" s="26" t="s">
        <v>803</v>
      </c>
      <c r="AF190" s="26" t="s">
        <v>819</v>
      </c>
      <c r="AG190" s="26" t="s">
        <v>820</v>
      </c>
      <c r="AH190" s="26" t="s">
        <v>821</v>
      </c>
      <c r="AI190" s="26" t="s">
        <v>822</v>
      </c>
      <c r="AJ190" s="26" t="s">
        <v>823</v>
      </c>
      <c r="AK190" s="548">
        <v>44181</v>
      </c>
      <c r="AL190" s="26">
        <v>8048</v>
      </c>
      <c r="AM190" s="26" t="s">
        <v>1142</v>
      </c>
      <c r="AN190" s="26" t="s">
        <v>1143</v>
      </c>
      <c r="AO190" s="26" t="s">
        <v>2790</v>
      </c>
      <c r="AP190" s="26" t="s">
        <v>802</v>
      </c>
      <c r="AQ190" s="26"/>
      <c r="AR190" s="26"/>
      <c r="AS190" s="26"/>
      <c r="AT190" s="26" t="s">
        <v>803</v>
      </c>
      <c r="AU190" s="26" t="s">
        <v>819</v>
      </c>
      <c r="AV190" s="26" t="s">
        <v>820</v>
      </c>
      <c r="AW190" s="26" t="s">
        <v>821</v>
      </c>
      <c r="AX190" s="26" t="s">
        <v>822</v>
      </c>
      <c r="AY190" s="26" t="s">
        <v>823</v>
      </c>
      <c r="AZ190" s="26" t="s">
        <v>1144</v>
      </c>
      <c r="BA190" s="26" t="s">
        <v>1145</v>
      </c>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t="s">
        <v>816</v>
      </c>
      <c r="CG190" s="26"/>
      <c r="CH190" s="26"/>
      <c r="CI190" s="26"/>
      <c r="CJ190" s="26"/>
      <c r="CK190" s="26"/>
      <c r="CL190" s="26"/>
      <c r="CM190" s="26"/>
      <c r="CN190" s="26">
        <v>872</v>
      </c>
      <c r="CO190" s="26">
        <v>3215</v>
      </c>
      <c r="CP190" s="26">
        <v>2487</v>
      </c>
      <c r="CQ190" s="26"/>
      <c r="CR190" s="26"/>
      <c r="CS190" s="26" t="s">
        <v>561</v>
      </c>
      <c r="CT190" s="26">
        <v>12</v>
      </c>
      <c r="CU190" s="26"/>
      <c r="CV190" s="26"/>
      <c r="CW190" s="26">
        <v>68500</v>
      </c>
      <c r="CX190" s="740">
        <v>1</v>
      </c>
      <c r="CY190" s="26"/>
      <c r="CZ190" s="26"/>
      <c r="DA190" s="26"/>
      <c r="DB190" s="26"/>
      <c r="DC190" s="26"/>
      <c r="DD190" s="26" t="s">
        <v>1146</v>
      </c>
      <c r="DE190" s="26" t="s">
        <v>813</v>
      </c>
      <c r="DF190" s="26" t="s">
        <v>1147</v>
      </c>
      <c r="DG190" s="26" t="s">
        <v>1148</v>
      </c>
      <c r="DH190" s="26">
        <v>8602737297</v>
      </c>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row>
    <row r="191" spans="1:155" x14ac:dyDescent="0.2">
      <c r="A191" s="739">
        <v>11347</v>
      </c>
      <c r="B191" s="26" t="s">
        <v>2791</v>
      </c>
      <c r="C191" s="26"/>
      <c r="D191" s="26"/>
      <c r="E191" s="26"/>
      <c r="F191" s="26"/>
      <c r="G191" s="26"/>
      <c r="H191" s="26"/>
      <c r="I191" s="26"/>
      <c r="J191" s="26" t="s">
        <v>651</v>
      </c>
      <c r="K191" s="26"/>
      <c r="L191" s="26" t="s">
        <v>652</v>
      </c>
      <c r="M191" s="26"/>
      <c r="N191" s="26" t="s">
        <v>654</v>
      </c>
      <c r="O191" s="26">
        <v>50306</v>
      </c>
      <c r="P191" s="26">
        <v>9190</v>
      </c>
      <c r="Q191" s="26">
        <v>5154733000</v>
      </c>
      <c r="R191" s="26">
        <v>5154733015</v>
      </c>
      <c r="S191" s="26" t="s">
        <v>655</v>
      </c>
      <c r="T191" s="26" t="s">
        <v>656</v>
      </c>
      <c r="U191" s="26" t="s">
        <v>657</v>
      </c>
      <c r="V191" s="26"/>
      <c r="W191" s="26" t="s">
        <v>658</v>
      </c>
      <c r="X191" s="26" t="s">
        <v>659</v>
      </c>
      <c r="Y191" s="26" t="s">
        <v>660</v>
      </c>
      <c r="Z191" s="26" t="s">
        <v>661</v>
      </c>
      <c r="AA191" s="26" t="s">
        <v>2287</v>
      </c>
      <c r="AB191" s="26">
        <v>5154733422</v>
      </c>
      <c r="AC191" s="26"/>
      <c r="AD191" s="26">
        <v>8442311049</v>
      </c>
      <c r="AE191" s="26" t="s">
        <v>662</v>
      </c>
      <c r="AF191" s="26" t="s">
        <v>651</v>
      </c>
      <c r="AG191" s="26" t="s">
        <v>545</v>
      </c>
      <c r="AH191" s="26" t="s">
        <v>652</v>
      </c>
      <c r="AI191" s="26"/>
      <c r="AJ191" s="26" t="s">
        <v>654</v>
      </c>
      <c r="AK191" s="26">
        <v>50306</v>
      </c>
      <c r="AL191" s="26">
        <v>9190</v>
      </c>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v>1198</v>
      </c>
      <c r="CO191" s="26">
        <v>3212</v>
      </c>
      <c r="CP191" s="26"/>
      <c r="CQ191" s="26"/>
      <c r="CR191" s="26"/>
      <c r="CS191" s="26" t="s">
        <v>561</v>
      </c>
      <c r="CT191" s="26">
        <v>12</v>
      </c>
      <c r="CU191" s="26"/>
      <c r="CV191" s="26"/>
      <c r="CW191" s="26">
        <v>10804</v>
      </c>
      <c r="CX191" s="740">
        <v>98</v>
      </c>
      <c r="CY191" s="26"/>
      <c r="CZ191" s="26"/>
      <c r="DA191" s="26"/>
      <c r="DB191" s="26"/>
      <c r="DC191" s="26"/>
      <c r="DD191" s="26" t="s">
        <v>663</v>
      </c>
      <c r="DE191" s="26" t="s">
        <v>664</v>
      </c>
      <c r="DF191" s="26" t="s">
        <v>665</v>
      </c>
      <c r="DG191" s="26" t="s">
        <v>666</v>
      </c>
      <c r="DH191" s="26">
        <v>5154733417</v>
      </c>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row>
    <row r="192" spans="1:155" x14ac:dyDescent="0.2">
      <c r="A192" s="739">
        <v>11348</v>
      </c>
      <c r="B192" s="26" t="s">
        <v>2792</v>
      </c>
      <c r="C192" s="26"/>
      <c r="D192" s="26"/>
      <c r="E192" s="26"/>
      <c r="F192" s="26"/>
      <c r="G192" s="26"/>
      <c r="H192" s="26"/>
      <c r="I192" s="26"/>
      <c r="J192" s="26" t="s">
        <v>2793</v>
      </c>
      <c r="K192" s="26"/>
      <c r="L192" s="26" t="s">
        <v>2794</v>
      </c>
      <c r="M192" s="26" t="s">
        <v>2795</v>
      </c>
      <c r="N192" s="26" t="s">
        <v>550</v>
      </c>
      <c r="O192" s="26">
        <v>61702</v>
      </c>
      <c r="P192" s="26">
        <v>2000</v>
      </c>
      <c r="Q192" s="26">
        <v>3098213000</v>
      </c>
      <c r="R192" s="26">
        <v>3098212707</v>
      </c>
      <c r="S192" s="26" t="s">
        <v>637</v>
      </c>
      <c r="T192" s="26" t="s">
        <v>2796</v>
      </c>
      <c r="U192" s="26" t="s">
        <v>553</v>
      </c>
      <c r="V192" s="26" t="s">
        <v>545</v>
      </c>
      <c r="W192" s="26" t="s">
        <v>2797</v>
      </c>
      <c r="X192" s="26" t="s">
        <v>648</v>
      </c>
      <c r="Y192" s="26" t="s">
        <v>2798</v>
      </c>
      <c r="Z192" s="26" t="s">
        <v>2799</v>
      </c>
      <c r="AA192" s="26" t="s">
        <v>2792</v>
      </c>
      <c r="AB192" s="26">
        <v>3098214465</v>
      </c>
      <c r="AC192" s="26"/>
      <c r="AD192" s="26">
        <v>3098202972</v>
      </c>
      <c r="AE192" s="26" t="s">
        <v>2800</v>
      </c>
      <c r="AF192" s="26" t="s">
        <v>2801</v>
      </c>
      <c r="AG192" s="26" t="s">
        <v>545</v>
      </c>
      <c r="AH192" s="26" t="s">
        <v>2794</v>
      </c>
      <c r="AI192" s="26" t="s">
        <v>2795</v>
      </c>
      <c r="AJ192" s="26" t="s">
        <v>550</v>
      </c>
      <c r="AK192" s="26">
        <v>61702</v>
      </c>
      <c r="AL192" s="26" t="s">
        <v>545</v>
      </c>
      <c r="AM192" s="26" t="s">
        <v>2155</v>
      </c>
      <c r="AN192" s="26" t="s">
        <v>2802</v>
      </c>
      <c r="AO192" s="26" t="s">
        <v>2803</v>
      </c>
      <c r="AP192" s="26" t="s">
        <v>2792</v>
      </c>
      <c r="AQ192" s="26">
        <v>3098213697</v>
      </c>
      <c r="AR192" s="26"/>
      <c r="AS192" s="26">
        <v>3098205496</v>
      </c>
      <c r="AT192" s="26" t="s">
        <v>2804</v>
      </c>
      <c r="AU192" s="26" t="s">
        <v>2801</v>
      </c>
      <c r="AV192" s="26" t="s">
        <v>545</v>
      </c>
      <c r="AW192" s="26" t="s">
        <v>2794</v>
      </c>
      <c r="AX192" s="26" t="s">
        <v>2795</v>
      </c>
      <c r="AY192" s="26" t="s">
        <v>550</v>
      </c>
      <c r="AZ192" s="26" t="s">
        <v>2805</v>
      </c>
      <c r="BA192" s="26" t="s">
        <v>545</v>
      </c>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t="s">
        <v>2806</v>
      </c>
      <c r="CG192" s="26"/>
      <c r="CH192" s="26"/>
      <c r="CI192" s="26"/>
      <c r="CJ192" s="26"/>
      <c r="CK192" s="26"/>
      <c r="CL192" s="26"/>
      <c r="CM192" s="26"/>
      <c r="CN192" s="26">
        <v>1199</v>
      </c>
      <c r="CO192" s="26">
        <v>3061</v>
      </c>
      <c r="CP192" s="26">
        <v>3109</v>
      </c>
      <c r="CQ192" s="26"/>
      <c r="CR192" s="26"/>
      <c r="CS192" s="26" t="s">
        <v>561</v>
      </c>
      <c r="CT192" s="26">
        <v>12</v>
      </c>
      <c r="CU192" s="26"/>
      <c r="CV192" s="26"/>
      <c r="CW192" s="26">
        <v>94218</v>
      </c>
      <c r="CX192" s="26"/>
      <c r="CY192" s="26"/>
      <c r="CZ192" s="26"/>
      <c r="DA192" s="26"/>
      <c r="DB192" s="26"/>
      <c r="DC192" s="26"/>
      <c r="DD192" s="26" t="s">
        <v>2807</v>
      </c>
      <c r="DE192" s="26" t="s">
        <v>2808</v>
      </c>
      <c r="DF192" s="26" t="s">
        <v>665</v>
      </c>
      <c r="DG192" s="26" t="s">
        <v>2809</v>
      </c>
      <c r="DH192" s="26">
        <v>3098213637</v>
      </c>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row>
    <row r="193" spans="1:155" x14ac:dyDescent="0.2">
      <c r="A193" s="739">
        <v>10590</v>
      </c>
      <c r="B193" s="26" t="s">
        <v>2810</v>
      </c>
      <c r="C193" s="26"/>
      <c r="D193" s="26"/>
      <c r="E193" s="26"/>
      <c r="F193" s="26"/>
      <c r="G193" s="26"/>
      <c r="H193" s="26"/>
      <c r="I193" s="26"/>
      <c r="J193" s="26" t="s">
        <v>2793</v>
      </c>
      <c r="K193" s="26"/>
      <c r="L193" s="26" t="s">
        <v>2794</v>
      </c>
      <c r="M193" s="26" t="s">
        <v>2795</v>
      </c>
      <c r="N193" s="26" t="s">
        <v>550</v>
      </c>
      <c r="O193" s="26">
        <v>61702</v>
      </c>
      <c r="P193" s="26">
        <v>2000</v>
      </c>
      <c r="Q193" s="26">
        <v>3098213000</v>
      </c>
      <c r="R193" s="26">
        <v>3098212707</v>
      </c>
      <c r="S193" s="26" t="s">
        <v>637</v>
      </c>
      <c r="T193" s="26" t="s">
        <v>2796</v>
      </c>
      <c r="U193" s="26" t="s">
        <v>553</v>
      </c>
      <c r="V193" s="26" t="s">
        <v>545</v>
      </c>
      <c r="W193" s="26" t="s">
        <v>2797</v>
      </c>
      <c r="X193" s="26" t="s">
        <v>648</v>
      </c>
      <c r="Y193" s="26" t="s">
        <v>2798</v>
      </c>
      <c r="Z193" s="26" t="s">
        <v>2799</v>
      </c>
      <c r="AA193" s="26" t="s">
        <v>2810</v>
      </c>
      <c r="AB193" s="26">
        <v>3098214465</v>
      </c>
      <c r="AC193" s="26"/>
      <c r="AD193" s="26">
        <v>3098202972</v>
      </c>
      <c r="AE193" s="26" t="s">
        <v>2800</v>
      </c>
      <c r="AF193" s="26" t="s">
        <v>2811</v>
      </c>
      <c r="AG193" s="26" t="s">
        <v>545</v>
      </c>
      <c r="AH193" s="26" t="s">
        <v>2794</v>
      </c>
      <c r="AI193" s="26" t="s">
        <v>2795</v>
      </c>
      <c r="AJ193" s="26" t="s">
        <v>550</v>
      </c>
      <c r="AK193" s="26">
        <v>61701</v>
      </c>
      <c r="AL193" s="26" t="s">
        <v>545</v>
      </c>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t="s">
        <v>2806</v>
      </c>
      <c r="CG193" s="26"/>
      <c r="CH193" s="26"/>
      <c r="CI193" s="26"/>
      <c r="CJ193" s="26"/>
      <c r="CK193" s="26"/>
      <c r="CL193" s="26"/>
      <c r="CM193" s="26"/>
      <c r="CN193" s="26">
        <v>1039</v>
      </c>
      <c r="CO193" s="26">
        <v>662</v>
      </c>
      <c r="CP193" s="26"/>
      <c r="CQ193" s="26"/>
      <c r="CR193" s="26"/>
      <c r="CS193" s="26" t="s">
        <v>561</v>
      </c>
      <c r="CT193" s="26">
        <v>12</v>
      </c>
      <c r="CU193" s="26"/>
      <c r="CV193" s="26"/>
      <c r="CW193" s="26">
        <v>62553</v>
      </c>
      <c r="CX193" s="26"/>
      <c r="CY193" s="26"/>
      <c r="CZ193" s="26"/>
      <c r="DA193" s="26"/>
      <c r="DB193" s="26"/>
      <c r="DC193" s="26"/>
      <c r="DD193" s="26" t="s">
        <v>2807</v>
      </c>
      <c r="DE193" s="26" t="s">
        <v>2808</v>
      </c>
      <c r="DF193" s="26" t="s">
        <v>665</v>
      </c>
      <c r="DG193" s="26" t="s">
        <v>2809</v>
      </c>
      <c r="DH193" s="26">
        <v>3098213637</v>
      </c>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row>
    <row r="194" spans="1:155" x14ac:dyDescent="0.2">
      <c r="A194" s="739">
        <v>10533</v>
      </c>
      <c r="B194" s="26" t="s">
        <v>2812</v>
      </c>
      <c r="C194" s="26"/>
      <c r="D194" s="26"/>
      <c r="E194" s="26"/>
      <c r="F194" s="26"/>
      <c r="G194" s="26"/>
      <c r="H194" s="26"/>
      <c r="I194" s="26"/>
      <c r="J194" s="26" t="s">
        <v>820</v>
      </c>
      <c r="K194" s="26" t="s">
        <v>819</v>
      </c>
      <c r="L194" s="26" t="s">
        <v>821</v>
      </c>
      <c r="M194" s="26"/>
      <c r="N194" s="26" t="s">
        <v>823</v>
      </c>
      <c r="O194" s="26">
        <v>44181</v>
      </c>
      <c r="P194" s="26">
        <v>8048</v>
      </c>
      <c r="Q194" s="26">
        <v>8008437421</v>
      </c>
      <c r="R194" s="26"/>
      <c r="S194" s="26" t="s">
        <v>2813</v>
      </c>
      <c r="T194" s="26" t="s">
        <v>2814</v>
      </c>
      <c r="U194" s="26" t="s">
        <v>2815</v>
      </c>
      <c r="V194" s="26" t="s">
        <v>803</v>
      </c>
      <c r="W194" s="26" t="s">
        <v>2816</v>
      </c>
      <c r="X194" s="26" t="s">
        <v>702</v>
      </c>
      <c r="Y194" s="26" t="s">
        <v>1789</v>
      </c>
      <c r="Z194" s="26" t="s">
        <v>801</v>
      </c>
      <c r="AA194" s="26" t="s">
        <v>2812</v>
      </c>
      <c r="AB194" s="26">
        <v>7176712474</v>
      </c>
      <c r="AC194" s="26"/>
      <c r="AD194" s="26"/>
      <c r="AE194" s="26" t="s">
        <v>803</v>
      </c>
      <c r="AF194" s="26" t="s">
        <v>820</v>
      </c>
      <c r="AG194" s="26" t="s">
        <v>819</v>
      </c>
      <c r="AH194" s="26" t="s">
        <v>821</v>
      </c>
      <c r="AI194" s="26"/>
      <c r="AJ194" s="26" t="s">
        <v>823</v>
      </c>
      <c r="AK194" s="26">
        <v>44181</v>
      </c>
      <c r="AL194" s="26">
        <v>8048</v>
      </c>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t="s">
        <v>816</v>
      </c>
      <c r="CG194" s="26"/>
      <c r="CH194" s="26"/>
      <c r="CI194" s="26"/>
      <c r="CJ194" s="26"/>
      <c r="CK194" s="26"/>
      <c r="CL194" s="26"/>
      <c r="CM194" s="26"/>
      <c r="CN194" s="26">
        <v>1937</v>
      </c>
      <c r="CO194" s="26">
        <v>389</v>
      </c>
      <c r="CP194" s="26"/>
      <c r="CQ194" s="26"/>
      <c r="CR194" s="26"/>
      <c r="CS194" s="26" t="s">
        <v>561</v>
      </c>
      <c r="CT194" s="26">
        <v>12</v>
      </c>
      <c r="CU194" s="26"/>
      <c r="CV194" s="26"/>
      <c r="CW194" s="26">
        <v>81973</v>
      </c>
      <c r="CX194" s="26"/>
      <c r="CY194" s="26"/>
      <c r="CZ194" s="26"/>
      <c r="DA194" s="26"/>
      <c r="DB194" s="26"/>
      <c r="DC194" s="26"/>
      <c r="DD194" s="26" t="s">
        <v>817</v>
      </c>
      <c r="DE194" s="26" t="s">
        <v>797</v>
      </c>
      <c r="DF194" s="26" t="s">
        <v>2817</v>
      </c>
      <c r="DG194" s="26" t="s">
        <v>545</v>
      </c>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row>
    <row r="195" spans="1:155" x14ac:dyDescent="0.2">
      <c r="A195" s="739">
        <v>10493</v>
      </c>
      <c r="B195" s="26" t="s">
        <v>2818</v>
      </c>
      <c r="C195" s="26" t="s">
        <v>545</v>
      </c>
      <c r="D195" s="26"/>
      <c r="E195" s="26"/>
      <c r="F195" s="26"/>
      <c r="G195" s="26" t="s">
        <v>545</v>
      </c>
      <c r="H195" s="26" t="s">
        <v>545</v>
      </c>
      <c r="I195" s="26" t="s">
        <v>545</v>
      </c>
      <c r="J195" s="26" t="s">
        <v>2819</v>
      </c>
      <c r="K195" s="26"/>
      <c r="L195" s="26" t="s">
        <v>2820</v>
      </c>
      <c r="M195" s="26"/>
      <c r="N195" s="26" t="s">
        <v>731</v>
      </c>
      <c r="O195" s="26">
        <v>15235</v>
      </c>
      <c r="P195" s="26" t="s">
        <v>545</v>
      </c>
      <c r="Q195" s="26">
        <v>4128430380</v>
      </c>
      <c r="R195" s="26">
        <v>4128231594</v>
      </c>
      <c r="S195" s="26" t="s">
        <v>2821</v>
      </c>
      <c r="T195" s="26" t="s">
        <v>2822</v>
      </c>
      <c r="U195" s="26" t="s">
        <v>2823</v>
      </c>
      <c r="V195" s="26" t="s">
        <v>2824</v>
      </c>
      <c r="W195" s="26" t="s">
        <v>2825</v>
      </c>
      <c r="X195" s="26" t="s">
        <v>2826</v>
      </c>
      <c r="Y195" s="26" t="s">
        <v>2827</v>
      </c>
      <c r="Z195" s="26" t="s">
        <v>2828</v>
      </c>
      <c r="AA195" s="26" t="s">
        <v>2818</v>
      </c>
      <c r="AB195" s="26">
        <v>4128430380</v>
      </c>
      <c r="AC195" s="26"/>
      <c r="AD195" s="26">
        <v>4128231594</v>
      </c>
      <c r="AE195" s="26" t="s">
        <v>2824</v>
      </c>
      <c r="AF195" s="26" t="s">
        <v>2819</v>
      </c>
      <c r="AG195" s="26" t="s">
        <v>545</v>
      </c>
      <c r="AH195" s="26" t="s">
        <v>2820</v>
      </c>
      <c r="AI195" s="26"/>
      <c r="AJ195" s="26" t="s">
        <v>731</v>
      </c>
      <c r="AK195" s="26">
        <v>15235</v>
      </c>
      <c r="AL195" s="26" t="s">
        <v>545</v>
      </c>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t="s">
        <v>2829</v>
      </c>
      <c r="CG195" s="26"/>
      <c r="CH195" s="26"/>
      <c r="CI195" s="26"/>
      <c r="CJ195" s="26"/>
      <c r="CK195" s="26"/>
      <c r="CL195" s="26"/>
      <c r="CM195" s="26"/>
      <c r="CN195" s="26">
        <v>2603</v>
      </c>
      <c r="CO195" s="26">
        <v>1119</v>
      </c>
      <c r="CP195" s="26"/>
      <c r="CQ195" s="26"/>
      <c r="CR195" s="26"/>
      <c r="CS195" s="26" t="s">
        <v>561</v>
      </c>
      <c r="CT195" s="26">
        <v>12</v>
      </c>
      <c r="CU195" s="26"/>
      <c r="CV195" s="26"/>
      <c r="CW195" s="26">
        <v>56634</v>
      </c>
      <c r="CX195" s="26" t="s">
        <v>545</v>
      </c>
      <c r="CY195" s="26"/>
      <c r="CZ195" s="26" t="s">
        <v>545</v>
      </c>
      <c r="DA195" s="26" t="s">
        <v>545</v>
      </c>
      <c r="DB195" s="26" t="s">
        <v>545</v>
      </c>
      <c r="DC195" s="26" t="s">
        <v>545</v>
      </c>
      <c r="DD195" s="26" t="s">
        <v>545</v>
      </c>
      <c r="DE195" s="26" t="s">
        <v>545</v>
      </c>
      <c r="DF195" s="26" t="s">
        <v>545</v>
      </c>
      <c r="DG195" s="26" t="s">
        <v>545</v>
      </c>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row>
    <row r="196" spans="1:155" x14ac:dyDescent="0.2">
      <c r="A196" s="739">
        <v>10457</v>
      </c>
      <c r="B196" s="26" t="s">
        <v>2830</v>
      </c>
      <c r="C196" s="26" t="s">
        <v>545</v>
      </c>
      <c r="D196" s="26" t="s">
        <v>545</v>
      </c>
      <c r="E196" s="26" t="s">
        <v>545</v>
      </c>
      <c r="F196" s="26"/>
      <c r="G196" s="26" t="s">
        <v>545</v>
      </c>
      <c r="H196" s="26" t="s">
        <v>545</v>
      </c>
      <c r="I196" s="26" t="s">
        <v>545</v>
      </c>
      <c r="J196" s="26" t="s">
        <v>2831</v>
      </c>
      <c r="K196" s="26" t="s">
        <v>2832</v>
      </c>
      <c r="L196" s="26" t="s">
        <v>2833</v>
      </c>
      <c r="M196" s="26" t="s">
        <v>545</v>
      </c>
      <c r="N196" s="26" t="s">
        <v>1025</v>
      </c>
      <c r="O196" s="26">
        <v>7724</v>
      </c>
      <c r="P196" s="26" t="s">
        <v>545</v>
      </c>
      <c r="Q196" s="26"/>
      <c r="R196" s="26"/>
      <c r="S196" s="26" t="s">
        <v>545</v>
      </c>
      <c r="T196" s="26" t="s">
        <v>545</v>
      </c>
      <c r="U196" s="26" t="s">
        <v>545</v>
      </c>
      <c r="V196" s="26" t="s">
        <v>2834</v>
      </c>
      <c r="W196" s="26" t="s">
        <v>545</v>
      </c>
      <c r="X196" s="26" t="s">
        <v>1291</v>
      </c>
      <c r="Y196" s="26" t="s">
        <v>2835</v>
      </c>
      <c r="Z196" s="26" t="s">
        <v>2836</v>
      </c>
      <c r="AA196" s="26" t="s">
        <v>2830</v>
      </c>
      <c r="AB196" s="26"/>
      <c r="AC196" s="26"/>
      <c r="AD196" s="26"/>
      <c r="AE196" s="26" t="s">
        <v>2837</v>
      </c>
      <c r="AF196" s="26" t="s">
        <v>2831</v>
      </c>
      <c r="AG196" s="26" t="s">
        <v>2832</v>
      </c>
      <c r="AH196" s="26" t="s">
        <v>2833</v>
      </c>
      <c r="AI196" s="26" t="s">
        <v>545</v>
      </c>
      <c r="AJ196" s="26" t="s">
        <v>1025</v>
      </c>
      <c r="AK196" s="26">
        <v>7724</v>
      </c>
      <c r="AL196" s="26" t="s">
        <v>545</v>
      </c>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t="s">
        <v>545</v>
      </c>
      <c r="CG196" s="26"/>
      <c r="CH196" s="26"/>
      <c r="CI196" s="26"/>
      <c r="CJ196" s="26"/>
      <c r="CK196" s="26"/>
      <c r="CL196" s="26"/>
      <c r="CM196" s="26"/>
      <c r="CN196" s="26">
        <v>681</v>
      </c>
      <c r="CO196" s="26">
        <v>680</v>
      </c>
      <c r="CP196" s="26"/>
      <c r="CQ196" s="26"/>
      <c r="CR196" s="26"/>
      <c r="CS196" s="26" t="s">
        <v>561</v>
      </c>
      <c r="CT196" s="26">
        <v>2</v>
      </c>
      <c r="CU196" s="26"/>
      <c r="CV196" s="26"/>
      <c r="CW196" s="26">
        <v>42471</v>
      </c>
      <c r="CX196" s="26" t="s">
        <v>545</v>
      </c>
      <c r="CY196" s="26"/>
      <c r="CZ196" s="26" t="s">
        <v>545</v>
      </c>
      <c r="DA196" s="26" t="s">
        <v>545</v>
      </c>
      <c r="DB196" s="26" t="s">
        <v>545</v>
      </c>
      <c r="DC196" s="26" t="s">
        <v>545</v>
      </c>
      <c r="DD196" s="26" t="s">
        <v>545</v>
      </c>
      <c r="DE196" s="26" t="s">
        <v>545</v>
      </c>
      <c r="DF196" s="26" t="s">
        <v>545</v>
      </c>
      <c r="DG196" s="26" t="s">
        <v>2838</v>
      </c>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row>
    <row r="197" spans="1:155" x14ac:dyDescent="0.2">
      <c r="A197" s="739">
        <v>10485</v>
      </c>
      <c r="B197" s="26" t="s">
        <v>2839</v>
      </c>
      <c r="C197" s="26" t="s">
        <v>545</v>
      </c>
      <c r="D197" s="26"/>
      <c r="E197" s="26" t="s">
        <v>545</v>
      </c>
      <c r="F197" s="26"/>
      <c r="G197" s="26" t="s">
        <v>545</v>
      </c>
      <c r="H197" s="26" t="s">
        <v>545</v>
      </c>
      <c r="I197" s="26" t="s">
        <v>545</v>
      </c>
      <c r="J197" s="26" t="s">
        <v>2840</v>
      </c>
      <c r="K197" s="26" t="s">
        <v>2841</v>
      </c>
      <c r="L197" s="26" t="s">
        <v>2842</v>
      </c>
      <c r="M197" s="26" t="s">
        <v>602</v>
      </c>
      <c r="N197" s="26" t="s">
        <v>550</v>
      </c>
      <c r="O197" s="26">
        <v>60148</v>
      </c>
      <c r="P197" s="26" t="s">
        <v>545</v>
      </c>
      <c r="Q197" s="26">
        <v>6304720500</v>
      </c>
      <c r="R197" s="26">
        <v>6304721100</v>
      </c>
      <c r="S197" s="26" t="s">
        <v>750</v>
      </c>
      <c r="T197" s="26" t="s">
        <v>2843</v>
      </c>
      <c r="U197" s="26" t="s">
        <v>647</v>
      </c>
      <c r="V197" s="26" t="s">
        <v>2844</v>
      </c>
      <c r="W197" s="26" t="s">
        <v>2845</v>
      </c>
      <c r="X197" s="26" t="s">
        <v>2846</v>
      </c>
      <c r="Y197" s="26" t="s">
        <v>2847</v>
      </c>
      <c r="Z197" s="26" t="s">
        <v>2848</v>
      </c>
      <c r="AA197" s="26" t="s">
        <v>2839</v>
      </c>
      <c r="AB197" s="26">
        <v>6304720500</v>
      </c>
      <c r="AC197" s="26">
        <v>4490</v>
      </c>
      <c r="AD197" s="26">
        <v>6304721100</v>
      </c>
      <c r="AE197" s="26" t="s">
        <v>2849</v>
      </c>
      <c r="AF197" s="26" t="s">
        <v>2840</v>
      </c>
      <c r="AG197" s="26" t="s">
        <v>545</v>
      </c>
      <c r="AH197" s="26" t="s">
        <v>2842</v>
      </c>
      <c r="AI197" s="26"/>
      <c r="AJ197" s="26" t="s">
        <v>550</v>
      </c>
      <c r="AK197" s="26">
        <v>60148</v>
      </c>
      <c r="AL197" s="26" t="s">
        <v>545</v>
      </c>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t="s">
        <v>2850</v>
      </c>
      <c r="CG197" s="26"/>
      <c r="CH197" s="26"/>
      <c r="CI197" s="26"/>
      <c r="CJ197" s="26"/>
      <c r="CK197" s="26"/>
      <c r="CL197" s="26"/>
      <c r="CM197" s="26"/>
      <c r="CN197" s="26">
        <v>2595</v>
      </c>
      <c r="CO197" s="26">
        <v>1581</v>
      </c>
      <c r="CP197" s="26"/>
      <c r="CQ197" s="26"/>
      <c r="CR197" s="26"/>
      <c r="CS197" s="26" t="s">
        <v>561</v>
      </c>
      <c r="CT197" s="26">
        <v>12</v>
      </c>
      <c r="CU197" s="26"/>
      <c r="CV197" s="26"/>
      <c r="CW197" s="26">
        <v>56138</v>
      </c>
      <c r="CX197" s="26" t="s">
        <v>545</v>
      </c>
      <c r="CY197" s="26"/>
      <c r="CZ197" s="26" t="s">
        <v>545</v>
      </c>
      <c r="DA197" s="26" t="s">
        <v>545</v>
      </c>
      <c r="DB197" s="26" t="s">
        <v>545</v>
      </c>
      <c r="DC197" s="26" t="s">
        <v>545</v>
      </c>
      <c r="DD197" s="26" t="s">
        <v>2851</v>
      </c>
      <c r="DE197" s="26" t="s">
        <v>2852</v>
      </c>
      <c r="DF197" s="26" t="s">
        <v>2853</v>
      </c>
      <c r="DG197" s="26" t="s">
        <v>2854</v>
      </c>
      <c r="DH197" s="26">
        <v>6304720500</v>
      </c>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row>
    <row r="198" spans="1:155" x14ac:dyDescent="0.2">
      <c r="A198" s="739">
        <v>11349</v>
      </c>
      <c r="B198" s="26" t="s">
        <v>2855</v>
      </c>
      <c r="C198" s="26"/>
      <c r="D198" s="26"/>
      <c r="E198" s="26"/>
      <c r="F198" s="26"/>
      <c r="G198" s="26"/>
      <c r="H198" s="26"/>
      <c r="I198" s="26"/>
      <c r="J198" s="26" t="s">
        <v>2389</v>
      </c>
      <c r="K198" s="26"/>
      <c r="L198" s="26" t="s">
        <v>2043</v>
      </c>
      <c r="M198" s="26" t="s">
        <v>2044</v>
      </c>
      <c r="N198" s="26" t="s">
        <v>644</v>
      </c>
      <c r="O198" s="26">
        <v>68134</v>
      </c>
      <c r="P198" s="26">
        <v>888</v>
      </c>
      <c r="Q198" s="26">
        <v>4029978000</v>
      </c>
      <c r="R198" s="26"/>
      <c r="S198" s="26" t="s">
        <v>750</v>
      </c>
      <c r="T198" s="26" t="s">
        <v>2384</v>
      </c>
      <c r="U198" s="26" t="s">
        <v>647</v>
      </c>
      <c r="V198" s="26"/>
      <c r="W198" s="26" t="s">
        <v>2385</v>
      </c>
      <c r="X198" s="26" t="s">
        <v>2298</v>
      </c>
      <c r="Y198" s="26" t="s">
        <v>2386</v>
      </c>
      <c r="Z198" s="26" t="s">
        <v>1885</v>
      </c>
      <c r="AA198" s="26" t="s">
        <v>2387</v>
      </c>
      <c r="AB198" s="26">
        <v>4029978389</v>
      </c>
      <c r="AC198" s="26"/>
      <c r="AD198" s="26"/>
      <c r="AE198" s="26" t="s">
        <v>2388</v>
      </c>
      <c r="AF198" s="26" t="s">
        <v>2389</v>
      </c>
      <c r="AG198" s="26"/>
      <c r="AH198" s="26" t="s">
        <v>2043</v>
      </c>
      <c r="AI198" s="26" t="s">
        <v>2044</v>
      </c>
      <c r="AJ198" s="26" t="s">
        <v>644</v>
      </c>
      <c r="AK198" s="26">
        <v>68134</v>
      </c>
      <c r="AL198" s="26">
        <v>888</v>
      </c>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v>1200</v>
      </c>
      <c r="CO198" s="26">
        <v>1388</v>
      </c>
      <c r="CP198" s="26"/>
      <c r="CQ198" s="26"/>
      <c r="CR198" s="26"/>
      <c r="CS198" s="26" t="s">
        <v>561</v>
      </c>
      <c r="CT198" s="26">
        <v>12</v>
      </c>
      <c r="CU198" s="26"/>
      <c r="CV198" s="26"/>
      <c r="CW198" s="26">
        <v>82880</v>
      </c>
      <c r="CX198" s="26"/>
      <c r="CY198" s="26"/>
      <c r="CZ198" s="26"/>
      <c r="DA198" s="26"/>
      <c r="DB198" s="26"/>
      <c r="DC198" s="26"/>
      <c r="DD198" s="26" t="s">
        <v>562</v>
      </c>
      <c r="DE198" s="26" t="s">
        <v>2390</v>
      </c>
      <c r="DF198" s="26" t="s">
        <v>792</v>
      </c>
      <c r="DG198" s="26" t="s">
        <v>2391</v>
      </c>
      <c r="DH198" s="26">
        <v>4029978000</v>
      </c>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row>
    <row r="199" spans="1:155" x14ac:dyDescent="0.2">
      <c r="A199" s="739">
        <v>11350</v>
      </c>
      <c r="B199" s="26" t="s">
        <v>2856</v>
      </c>
      <c r="C199" s="26"/>
      <c r="D199" s="26"/>
      <c r="E199" s="26"/>
      <c r="F199" s="26"/>
      <c r="G199" s="26"/>
      <c r="H199" s="26"/>
      <c r="I199" s="26"/>
      <c r="J199" s="26" t="s">
        <v>2857</v>
      </c>
      <c r="K199" s="26"/>
      <c r="L199" s="26" t="s">
        <v>1164</v>
      </c>
      <c r="M199" s="26" t="s">
        <v>1165</v>
      </c>
      <c r="N199" s="26" t="s">
        <v>764</v>
      </c>
      <c r="O199" s="26">
        <v>53701</v>
      </c>
      <c r="P199" s="26" t="s">
        <v>545</v>
      </c>
      <c r="Q199" s="26">
        <v>6086658686</v>
      </c>
      <c r="R199" s="26"/>
      <c r="S199" s="26" t="s">
        <v>1026</v>
      </c>
      <c r="T199" s="26" t="s">
        <v>2608</v>
      </c>
      <c r="U199" s="26" t="s">
        <v>734</v>
      </c>
      <c r="V199" s="26" t="s">
        <v>1371</v>
      </c>
      <c r="W199" s="26" t="s">
        <v>2609</v>
      </c>
      <c r="X199" s="26" t="s">
        <v>1373</v>
      </c>
      <c r="Y199" s="26" t="s">
        <v>1221</v>
      </c>
      <c r="Z199" s="26" t="s">
        <v>1374</v>
      </c>
      <c r="AA199" s="26" t="s">
        <v>2856</v>
      </c>
      <c r="AB199" s="26">
        <v>6086658508</v>
      </c>
      <c r="AC199" s="26"/>
      <c r="AD199" s="26">
        <v>6082368508</v>
      </c>
      <c r="AE199" s="26" t="s">
        <v>1376</v>
      </c>
      <c r="AF199" s="26" t="s">
        <v>2858</v>
      </c>
      <c r="AG199" s="26" t="s">
        <v>1377</v>
      </c>
      <c r="AH199" s="26" t="s">
        <v>1164</v>
      </c>
      <c r="AI199" s="26" t="s">
        <v>1165</v>
      </c>
      <c r="AJ199" s="26" t="s">
        <v>764</v>
      </c>
      <c r="AK199" s="26">
        <v>53705</v>
      </c>
      <c r="AL199" s="26" t="s">
        <v>545</v>
      </c>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t="s">
        <v>1378</v>
      </c>
      <c r="CG199" s="26"/>
      <c r="CH199" s="26"/>
      <c r="CI199" s="26"/>
      <c r="CJ199" s="26"/>
      <c r="CK199" s="26"/>
      <c r="CL199" s="26"/>
      <c r="CM199" s="26"/>
      <c r="CN199" s="26">
        <v>1201</v>
      </c>
      <c r="CO199" s="26">
        <v>1657</v>
      </c>
      <c r="CP199" s="26"/>
      <c r="CQ199" s="26"/>
      <c r="CR199" s="26"/>
      <c r="CS199" s="26" t="s">
        <v>561</v>
      </c>
      <c r="CT199" s="26">
        <v>12</v>
      </c>
      <c r="CU199" s="26"/>
      <c r="CV199" s="26"/>
      <c r="CW199" s="26">
        <v>10847</v>
      </c>
      <c r="CX199" s="26"/>
      <c r="CY199" s="26"/>
      <c r="CZ199" s="26"/>
      <c r="DA199" s="26"/>
      <c r="DB199" s="26"/>
      <c r="DC199" s="26"/>
      <c r="DD199" s="26" t="s">
        <v>1379</v>
      </c>
      <c r="DE199" s="26" t="s">
        <v>1380</v>
      </c>
      <c r="DF199" s="26" t="s">
        <v>1381</v>
      </c>
      <c r="DG199" s="26" t="s">
        <v>2859</v>
      </c>
      <c r="DH199" s="26">
        <v>6086657546</v>
      </c>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row>
    <row r="200" spans="1:155" x14ac:dyDescent="0.2">
      <c r="A200" s="739">
        <v>11251</v>
      </c>
      <c r="B200" s="26" t="s">
        <v>2860</v>
      </c>
      <c r="C200" s="26"/>
      <c r="D200" s="26"/>
      <c r="E200" s="26"/>
      <c r="F200" s="26"/>
      <c r="G200" s="26"/>
      <c r="H200" s="26"/>
      <c r="I200" s="26"/>
      <c r="J200" s="26" t="s">
        <v>2861</v>
      </c>
      <c r="K200" s="26" t="s">
        <v>875</v>
      </c>
      <c r="L200" s="26" t="s">
        <v>2862</v>
      </c>
      <c r="M200" s="26" t="s">
        <v>1016</v>
      </c>
      <c r="N200" s="26" t="s">
        <v>550</v>
      </c>
      <c r="O200" s="26">
        <v>60173</v>
      </c>
      <c r="P200" s="26"/>
      <c r="Q200" s="26">
        <v>8477008580</v>
      </c>
      <c r="R200" s="26">
        <v>8472642733</v>
      </c>
      <c r="S200" s="26" t="s">
        <v>637</v>
      </c>
      <c r="T200" s="26" t="s">
        <v>1826</v>
      </c>
      <c r="U200" s="26" t="s">
        <v>2863</v>
      </c>
      <c r="V200" s="26" t="s">
        <v>2864</v>
      </c>
      <c r="W200" s="26" t="s">
        <v>2865</v>
      </c>
      <c r="X200" s="26" t="s">
        <v>637</v>
      </c>
      <c r="Y200" s="26" t="s">
        <v>1826</v>
      </c>
      <c r="Z200" s="26" t="s">
        <v>2863</v>
      </c>
      <c r="AA200" s="26" t="s">
        <v>2860</v>
      </c>
      <c r="AB200" s="26">
        <v>8477008580</v>
      </c>
      <c r="AC200" s="26"/>
      <c r="AD200" s="26">
        <v>8472642733</v>
      </c>
      <c r="AE200" s="26" t="s">
        <v>2864</v>
      </c>
      <c r="AF200" s="26" t="s">
        <v>2861</v>
      </c>
      <c r="AG200" s="26" t="s">
        <v>875</v>
      </c>
      <c r="AH200" s="26" t="s">
        <v>2862</v>
      </c>
      <c r="AI200" s="26" t="s">
        <v>1016</v>
      </c>
      <c r="AJ200" s="26" t="s">
        <v>550</v>
      </c>
      <c r="AK200" s="26">
        <v>60173</v>
      </c>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t="s">
        <v>2866</v>
      </c>
      <c r="CG200" s="26"/>
      <c r="CH200" s="26"/>
      <c r="CI200" s="26"/>
      <c r="CJ200" s="26"/>
      <c r="CK200" s="26"/>
      <c r="CL200" s="26"/>
      <c r="CM200" s="26"/>
      <c r="CN200" s="26">
        <v>1103</v>
      </c>
      <c r="CO200" s="26">
        <v>1681</v>
      </c>
      <c r="CP200" s="26"/>
      <c r="CQ200" s="26"/>
      <c r="CR200" s="26"/>
      <c r="CS200" s="26" t="s">
        <v>561</v>
      </c>
      <c r="CT200" s="26">
        <v>12</v>
      </c>
      <c r="CU200" s="26"/>
      <c r="CV200" s="26"/>
      <c r="CW200" s="26">
        <v>38237</v>
      </c>
      <c r="CX200" s="740">
        <v>4795</v>
      </c>
      <c r="CY200" s="26"/>
      <c r="CZ200" s="26"/>
      <c r="DA200" s="26"/>
      <c r="DB200" s="26"/>
      <c r="DC200" s="26"/>
      <c r="DD200" s="26" t="s">
        <v>998</v>
      </c>
      <c r="DE200" s="26" t="s">
        <v>2867</v>
      </c>
      <c r="DF200" s="26" t="s">
        <v>2868</v>
      </c>
      <c r="DG200" s="26" t="s">
        <v>2869</v>
      </c>
      <c r="DH200" s="26">
        <v>8477008603</v>
      </c>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row>
    <row r="201" spans="1:155" x14ac:dyDescent="0.2">
      <c r="A201" s="739">
        <v>11351</v>
      </c>
      <c r="B201" s="26" t="s">
        <v>2870</v>
      </c>
      <c r="C201" s="26" t="s">
        <v>545</v>
      </c>
      <c r="D201" s="26"/>
      <c r="E201" s="26"/>
      <c r="F201" s="26"/>
      <c r="G201" s="26" t="s">
        <v>545</v>
      </c>
      <c r="H201" s="26" t="s">
        <v>545</v>
      </c>
      <c r="I201" s="26" t="s">
        <v>545</v>
      </c>
      <c r="J201" s="26" t="s">
        <v>2871</v>
      </c>
      <c r="K201" s="26"/>
      <c r="L201" s="26" t="s">
        <v>2872</v>
      </c>
      <c r="M201" s="26" t="s">
        <v>2873</v>
      </c>
      <c r="N201" s="26" t="s">
        <v>2874</v>
      </c>
      <c r="O201" s="26">
        <v>57109</v>
      </c>
      <c r="P201" s="548">
        <v>9310</v>
      </c>
      <c r="Q201" s="26">
        <v>6053614142</v>
      </c>
      <c r="R201" s="26">
        <v>6053614121</v>
      </c>
      <c r="S201" s="26" t="s">
        <v>2875</v>
      </c>
      <c r="T201" s="26" t="s">
        <v>2876</v>
      </c>
      <c r="U201" s="26" t="s">
        <v>2877</v>
      </c>
      <c r="V201" s="26" t="s">
        <v>2878</v>
      </c>
      <c r="W201" s="26" t="s">
        <v>2879</v>
      </c>
      <c r="X201" s="26" t="s">
        <v>769</v>
      </c>
      <c r="Y201" s="26" t="s">
        <v>1221</v>
      </c>
      <c r="Z201" s="26" t="s">
        <v>558</v>
      </c>
      <c r="AA201" s="26" t="s">
        <v>2870</v>
      </c>
      <c r="AB201" s="26">
        <v>6053614142</v>
      </c>
      <c r="AC201" s="26">
        <v>5754</v>
      </c>
      <c r="AD201" s="26"/>
      <c r="AE201" s="26" t="s">
        <v>2880</v>
      </c>
      <c r="AF201" s="26" t="s">
        <v>2871</v>
      </c>
      <c r="AG201" s="26" t="s">
        <v>545</v>
      </c>
      <c r="AH201" s="26" t="s">
        <v>2872</v>
      </c>
      <c r="AI201" s="26" t="s">
        <v>2873</v>
      </c>
      <c r="AJ201" s="26" t="s">
        <v>2874</v>
      </c>
      <c r="AK201" s="26">
        <v>57109</v>
      </c>
      <c r="AL201" s="548">
        <v>9310</v>
      </c>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t="s">
        <v>2881</v>
      </c>
      <c r="CG201" s="26"/>
      <c r="CH201" s="26"/>
      <c r="CI201" s="26"/>
      <c r="CJ201" s="26"/>
      <c r="CK201" s="26"/>
      <c r="CL201" s="26"/>
      <c r="CM201" s="26"/>
      <c r="CN201" s="26">
        <v>1202</v>
      </c>
      <c r="CO201" s="26">
        <v>1541</v>
      </c>
      <c r="CP201" s="26"/>
      <c r="CQ201" s="26"/>
      <c r="CR201" s="26"/>
      <c r="CS201" s="26" t="s">
        <v>561</v>
      </c>
      <c r="CT201" s="26">
        <v>12</v>
      </c>
      <c r="CU201" s="26"/>
      <c r="CV201" s="26"/>
      <c r="CW201" s="26">
        <v>34924</v>
      </c>
      <c r="CX201" s="26" t="s">
        <v>545</v>
      </c>
      <c r="CY201" s="26"/>
      <c r="CZ201" s="26"/>
      <c r="DA201" s="26"/>
      <c r="DB201" s="26"/>
      <c r="DC201" s="26" t="s">
        <v>545</v>
      </c>
      <c r="DD201" s="26" t="s">
        <v>1026</v>
      </c>
      <c r="DE201" s="26" t="s">
        <v>2876</v>
      </c>
      <c r="DF201" s="26" t="s">
        <v>2877</v>
      </c>
      <c r="DG201" s="26" t="s">
        <v>2878</v>
      </c>
      <c r="DH201" s="26">
        <v>6053614142</v>
      </c>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row>
    <row r="202" spans="1:155" x14ac:dyDescent="0.2">
      <c r="A202" s="739">
        <v>10097</v>
      </c>
      <c r="B202" s="26" t="s">
        <v>2882</v>
      </c>
      <c r="C202" s="26"/>
      <c r="D202" s="26"/>
      <c r="E202" s="26"/>
      <c r="F202" s="26"/>
      <c r="G202" s="26" t="s">
        <v>545</v>
      </c>
      <c r="H202" s="26" t="s">
        <v>545</v>
      </c>
      <c r="I202" s="26" t="s">
        <v>545</v>
      </c>
      <c r="J202" s="26" t="s">
        <v>2883</v>
      </c>
      <c r="K202" s="26"/>
      <c r="L202" s="26" t="s">
        <v>2842</v>
      </c>
      <c r="M202" s="26" t="s">
        <v>602</v>
      </c>
      <c r="N202" s="26" t="s">
        <v>550</v>
      </c>
      <c r="O202" s="26">
        <v>60148</v>
      </c>
      <c r="P202" s="26" t="s">
        <v>545</v>
      </c>
      <c r="Q202" s="26">
        <v>6304582248</v>
      </c>
      <c r="R202" s="26">
        <v>6304582870</v>
      </c>
      <c r="S202" s="26" t="s">
        <v>755</v>
      </c>
      <c r="T202" s="26" t="s">
        <v>2884</v>
      </c>
      <c r="U202" s="26" t="s">
        <v>855</v>
      </c>
      <c r="V202" s="26" t="s">
        <v>2885</v>
      </c>
      <c r="W202" s="26" t="s">
        <v>2886</v>
      </c>
      <c r="X202" s="26" t="s">
        <v>2887</v>
      </c>
      <c r="Y202" s="26" t="s">
        <v>2888</v>
      </c>
      <c r="Z202" s="26" t="s">
        <v>1306</v>
      </c>
      <c r="AA202" s="26" t="s">
        <v>2882</v>
      </c>
      <c r="AB202" s="26">
        <v>6304582849</v>
      </c>
      <c r="AC202" s="26"/>
      <c r="AD202" s="26">
        <v>6304582870</v>
      </c>
      <c r="AE202" s="26" t="s">
        <v>2885</v>
      </c>
      <c r="AF202" s="26" t="s">
        <v>2883</v>
      </c>
      <c r="AG202" s="26" t="s">
        <v>545</v>
      </c>
      <c r="AH202" s="26" t="s">
        <v>2842</v>
      </c>
      <c r="AI202" s="26" t="s">
        <v>602</v>
      </c>
      <c r="AJ202" s="26" t="s">
        <v>550</v>
      </c>
      <c r="AK202" s="26">
        <v>60148</v>
      </c>
      <c r="AL202" s="26">
        <v>2266</v>
      </c>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t="s">
        <v>2889</v>
      </c>
      <c r="CG202" s="26"/>
      <c r="CH202" s="26"/>
      <c r="CI202" s="26"/>
      <c r="CJ202" s="26"/>
      <c r="CK202" s="26"/>
      <c r="CL202" s="26"/>
      <c r="CM202" s="26"/>
      <c r="CN202" s="26">
        <v>888</v>
      </c>
      <c r="CO202" s="26">
        <v>676</v>
      </c>
      <c r="CP202" s="26"/>
      <c r="CQ202" s="26"/>
      <c r="CR202" s="26"/>
      <c r="CS202" s="26" t="s">
        <v>561</v>
      </c>
      <c r="CT202" s="26">
        <v>12</v>
      </c>
      <c r="CU202" s="26"/>
      <c r="CV202" s="26"/>
      <c r="CW202" s="26">
        <v>71129</v>
      </c>
      <c r="CX202" s="740">
        <v>917</v>
      </c>
      <c r="CY202" s="26"/>
      <c r="CZ202" s="26"/>
      <c r="DA202" s="26"/>
      <c r="DB202" s="26"/>
      <c r="DC202" s="26" t="s">
        <v>545</v>
      </c>
      <c r="DD202" s="26" t="s">
        <v>717</v>
      </c>
      <c r="DE202" s="26" t="s">
        <v>2890</v>
      </c>
      <c r="DF202" s="26" t="s">
        <v>2891</v>
      </c>
      <c r="DG202" s="26" t="s">
        <v>2892</v>
      </c>
      <c r="DH202" s="26">
        <v>6304582248</v>
      </c>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row>
    <row r="203" spans="1:155" x14ac:dyDescent="0.2">
      <c r="A203" s="739">
        <v>10973</v>
      </c>
      <c r="B203" s="26" t="s">
        <v>2893</v>
      </c>
      <c r="C203" s="26"/>
      <c r="D203" s="26"/>
      <c r="E203" s="26"/>
      <c r="F203" s="26"/>
      <c r="G203" s="26"/>
      <c r="H203" s="26"/>
      <c r="I203" s="26"/>
      <c r="J203" s="26" t="s">
        <v>2894</v>
      </c>
      <c r="K203" s="26" t="s">
        <v>875</v>
      </c>
      <c r="L203" s="26" t="s">
        <v>2895</v>
      </c>
      <c r="M203" s="26" t="s">
        <v>2896</v>
      </c>
      <c r="N203" s="26" t="s">
        <v>1066</v>
      </c>
      <c r="O203" s="26">
        <v>33647</v>
      </c>
      <c r="P203" s="26" t="s">
        <v>545</v>
      </c>
      <c r="Q203" s="26">
        <v>8139834100</v>
      </c>
      <c r="R203" s="26"/>
      <c r="S203" s="26" t="s">
        <v>702</v>
      </c>
      <c r="T203" s="26" t="s">
        <v>2897</v>
      </c>
      <c r="U203" s="26" t="s">
        <v>987</v>
      </c>
      <c r="V203" s="26" t="s">
        <v>2898</v>
      </c>
      <c r="W203" s="26" t="s">
        <v>2899</v>
      </c>
      <c r="X203" s="26" t="s">
        <v>702</v>
      </c>
      <c r="Y203" s="26" t="s">
        <v>2897</v>
      </c>
      <c r="Z203" s="26" t="s">
        <v>987</v>
      </c>
      <c r="AA203" s="26" t="s">
        <v>2893</v>
      </c>
      <c r="AB203" s="26">
        <v>8139834100</v>
      </c>
      <c r="AC203" s="26"/>
      <c r="AD203" s="26">
        <v>8139834404</v>
      </c>
      <c r="AE203" s="26" t="s">
        <v>2898</v>
      </c>
      <c r="AF203" s="26" t="s">
        <v>2894</v>
      </c>
      <c r="AG203" s="26" t="s">
        <v>875</v>
      </c>
      <c r="AH203" s="26" t="s">
        <v>2895</v>
      </c>
      <c r="AI203" s="26" t="s">
        <v>2896</v>
      </c>
      <c r="AJ203" s="26" t="s">
        <v>1066</v>
      </c>
      <c r="AK203" s="26">
        <v>33647</v>
      </c>
      <c r="AL203" s="26" t="s">
        <v>545</v>
      </c>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t="s">
        <v>2900</v>
      </c>
      <c r="CG203" s="26"/>
      <c r="CH203" s="26"/>
      <c r="CI203" s="26"/>
      <c r="CJ203" s="26"/>
      <c r="CK203" s="26"/>
      <c r="CL203" s="26"/>
      <c r="CM203" s="26"/>
      <c r="CN203" s="26">
        <v>674</v>
      </c>
      <c r="CO203" s="26">
        <v>1754</v>
      </c>
      <c r="CP203" s="26"/>
      <c r="CQ203" s="26"/>
      <c r="CR203" s="26"/>
      <c r="CS203" s="26" t="s">
        <v>561</v>
      </c>
      <c r="CT203" s="26">
        <v>12</v>
      </c>
      <c r="CU203" s="26"/>
      <c r="CV203" s="26"/>
      <c r="CW203" s="26">
        <v>62634</v>
      </c>
      <c r="CX203" s="26"/>
      <c r="CY203" s="26"/>
      <c r="CZ203" s="26"/>
      <c r="DA203" s="26"/>
      <c r="DB203" s="26"/>
      <c r="DC203" s="26"/>
      <c r="DD203" s="26" t="s">
        <v>545</v>
      </c>
      <c r="DE203" s="26" t="s">
        <v>545</v>
      </c>
      <c r="DF203" s="26" t="s">
        <v>545</v>
      </c>
      <c r="DG203" s="26" t="s">
        <v>545</v>
      </c>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row>
    <row r="204" spans="1:155" x14ac:dyDescent="0.2">
      <c r="A204" s="739">
        <v>10076</v>
      </c>
      <c r="B204" s="26" t="s">
        <v>2901</v>
      </c>
      <c r="C204" s="26"/>
      <c r="D204" s="26"/>
      <c r="E204" s="26"/>
      <c r="F204" s="26"/>
      <c r="G204" s="26"/>
      <c r="H204" s="26"/>
      <c r="I204" s="26"/>
      <c r="J204" s="26" t="s">
        <v>2902</v>
      </c>
      <c r="K204" s="26" t="s">
        <v>2903</v>
      </c>
      <c r="L204" s="26" t="s">
        <v>899</v>
      </c>
      <c r="M204" s="26" t="s">
        <v>900</v>
      </c>
      <c r="N204" s="26" t="s">
        <v>901</v>
      </c>
      <c r="O204" s="26">
        <v>55415</v>
      </c>
      <c r="P204" s="26" t="s">
        <v>545</v>
      </c>
      <c r="Q204" s="26">
        <v>6122243300</v>
      </c>
      <c r="R204" s="26">
        <v>6122243167</v>
      </c>
      <c r="S204" s="26" t="s">
        <v>2904</v>
      </c>
      <c r="T204" s="26" t="s">
        <v>2390</v>
      </c>
      <c r="U204" s="26" t="s">
        <v>647</v>
      </c>
      <c r="V204" s="26" t="s">
        <v>2905</v>
      </c>
      <c r="W204" s="26" t="s">
        <v>2906</v>
      </c>
      <c r="X204" s="26" t="s">
        <v>591</v>
      </c>
      <c r="Y204" s="26" t="s">
        <v>2907</v>
      </c>
      <c r="Z204" s="26" t="s">
        <v>1061</v>
      </c>
      <c r="AA204" s="26" t="s">
        <v>2908</v>
      </c>
      <c r="AB204" s="26">
        <v>6124023504</v>
      </c>
      <c r="AC204" s="26"/>
      <c r="AD204" s="26"/>
      <c r="AE204" s="26" t="s">
        <v>2909</v>
      </c>
      <c r="AF204" s="26" t="s">
        <v>2902</v>
      </c>
      <c r="AG204" s="26" t="s">
        <v>2903</v>
      </c>
      <c r="AH204" s="26" t="s">
        <v>899</v>
      </c>
      <c r="AI204" s="26" t="s">
        <v>900</v>
      </c>
      <c r="AJ204" s="26" t="s">
        <v>901</v>
      </c>
      <c r="AK204" s="26">
        <v>55415</v>
      </c>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t="s">
        <v>2910</v>
      </c>
      <c r="CG204" s="26"/>
      <c r="CH204" s="26"/>
      <c r="CI204" s="26"/>
      <c r="CJ204" s="26"/>
      <c r="CK204" s="26"/>
      <c r="CL204" s="26"/>
      <c r="CM204" s="26"/>
      <c r="CN204" s="26">
        <v>875</v>
      </c>
      <c r="CO204" s="26">
        <v>245</v>
      </c>
      <c r="CP204" s="26"/>
      <c r="CQ204" s="26"/>
      <c r="CR204" s="26"/>
      <c r="CS204" s="26" t="s">
        <v>561</v>
      </c>
      <c r="CT204" s="26">
        <v>12</v>
      </c>
      <c r="CU204" s="26"/>
      <c r="CV204" s="26"/>
      <c r="CW204" s="26">
        <v>55034</v>
      </c>
      <c r="CX204" s="26"/>
      <c r="CY204" s="26"/>
      <c r="CZ204" s="26"/>
      <c r="DA204" s="26"/>
      <c r="DB204" s="26"/>
      <c r="DC204" s="26"/>
      <c r="DD204" s="26" t="s">
        <v>2911</v>
      </c>
      <c r="DE204" s="26" t="s">
        <v>2912</v>
      </c>
      <c r="DF204" s="26" t="s">
        <v>2913</v>
      </c>
      <c r="DG204" s="26" t="s">
        <v>2914</v>
      </c>
      <c r="DH204" s="26">
        <v>6124023607</v>
      </c>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row>
    <row r="205" spans="1:155" x14ac:dyDescent="0.2">
      <c r="A205" s="739">
        <v>11645</v>
      </c>
      <c r="B205" s="26" t="s">
        <v>2915</v>
      </c>
      <c r="C205" s="26"/>
      <c r="D205" s="26"/>
      <c r="E205" s="26"/>
      <c r="F205" s="26"/>
      <c r="G205" s="26"/>
      <c r="H205" s="26"/>
      <c r="I205" s="26"/>
      <c r="J205" s="26" t="s">
        <v>2916</v>
      </c>
      <c r="K205" s="26"/>
      <c r="L205" s="26" t="s">
        <v>2917</v>
      </c>
      <c r="M205" s="26"/>
      <c r="N205" s="26" t="s">
        <v>1119</v>
      </c>
      <c r="O205" s="26">
        <v>2481</v>
      </c>
      <c r="P205" s="26" t="s">
        <v>545</v>
      </c>
      <c r="Q205" s="26">
        <v>6178861332</v>
      </c>
      <c r="R205" s="26">
        <v>6178861771</v>
      </c>
      <c r="S205" s="26" t="s">
        <v>755</v>
      </c>
      <c r="T205" s="26" t="s">
        <v>1594</v>
      </c>
      <c r="U205" s="26" t="s">
        <v>2918</v>
      </c>
      <c r="V205" s="26" t="s">
        <v>2919</v>
      </c>
      <c r="W205" s="26" t="s">
        <v>2920</v>
      </c>
      <c r="X205" s="26" t="s">
        <v>2921</v>
      </c>
      <c r="Y205" s="26" t="s">
        <v>2922</v>
      </c>
      <c r="Z205" s="26" t="s">
        <v>2923</v>
      </c>
      <c r="AA205" s="26" t="s">
        <v>2915</v>
      </c>
      <c r="AB205" s="26">
        <v>6178861641</v>
      </c>
      <c r="AC205" s="26"/>
      <c r="AD205" s="26"/>
      <c r="AE205" s="26" t="s">
        <v>2924</v>
      </c>
      <c r="AF205" s="26" t="s">
        <v>2925</v>
      </c>
      <c r="AG205" s="26" t="s">
        <v>545</v>
      </c>
      <c r="AH205" s="26" t="s">
        <v>2917</v>
      </c>
      <c r="AI205" s="26"/>
      <c r="AJ205" s="26" t="s">
        <v>1119</v>
      </c>
      <c r="AK205" s="26">
        <v>2481</v>
      </c>
      <c r="AL205" s="26" t="s">
        <v>545</v>
      </c>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t="s">
        <v>2926</v>
      </c>
      <c r="CG205" s="26"/>
      <c r="CH205" s="26"/>
      <c r="CI205" s="26"/>
      <c r="CJ205" s="26"/>
      <c r="CK205" s="26"/>
      <c r="CL205" s="26"/>
      <c r="CM205" s="26"/>
      <c r="CN205" s="26">
        <v>1483</v>
      </c>
      <c r="CO205" s="26">
        <v>2154</v>
      </c>
      <c r="CP205" s="26"/>
      <c r="CQ205" s="26"/>
      <c r="CR205" s="26"/>
      <c r="CS205" s="26" t="s">
        <v>561</v>
      </c>
      <c r="CT205" s="26">
        <v>12</v>
      </c>
      <c r="CU205" s="26"/>
      <c r="CV205" s="26"/>
      <c r="CW205" s="26">
        <v>67636</v>
      </c>
      <c r="CX205" s="26"/>
      <c r="CY205" s="26"/>
      <c r="CZ205" s="26"/>
      <c r="DA205" s="26"/>
      <c r="DB205" s="26"/>
      <c r="DC205" s="26"/>
      <c r="DD205" s="26" t="s">
        <v>2927</v>
      </c>
      <c r="DE205" s="26" t="s">
        <v>2928</v>
      </c>
      <c r="DF205" s="26" t="s">
        <v>2929</v>
      </c>
      <c r="DG205" s="26" t="s">
        <v>2930</v>
      </c>
      <c r="DH205" s="26">
        <v>7814461514</v>
      </c>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row>
    <row r="206" spans="1:155" x14ac:dyDescent="0.2">
      <c r="A206" s="739">
        <v>11353</v>
      </c>
      <c r="B206" s="26" t="s">
        <v>2931</v>
      </c>
      <c r="C206" s="26"/>
      <c r="D206" s="26"/>
      <c r="E206" s="26"/>
      <c r="F206" s="26"/>
      <c r="G206" s="26"/>
      <c r="H206" s="26"/>
      <c r="I206" s="26"/>
      <c r="J206" s="26" t="s">
        <v>2932</v>
      </c>
      <c r="K206" s="26" t="s">
        <v>2933</v>
      </c>
      <c r="L206" s="26" t="s">
        <v>2934</v>
      </c>
      <c r="M206" s="26" t="s">
        <v>2935</v>
      </c>
      <c r="N206" s="26" t="s">
        <v>731</v>
      </c>
      <c r="O206" s="26">
        <v>17011</v>
      </c>
      <c r="P206" s="26" t="s">
        <v>545</v>
      </c>
      <c r="Q206" s="26">
        <v>7177668500</v>
      </c>
      <c r="R206" s="26">
        <v>7175066798</v>
      </c>
      <c r="S206" s="26" t="s">
        <v>1566</v>
      </c>
      <c r="T206" s="26" t="s">
        <v>2936</v>
      </c>
      <c r="U206" s="26" t="s">
        <v>647</v>
      </c>
      <c r="V206" s="26" t="s">
        <v>2937</v>
      </c>
      <c r="W206" s="26" t="s">
        <v>2938</v>
      </c>
      <c r="X206" s="26" t="s">
        <v>1214</v>
      </c>
      <c r="Y206" s="26" t="s">
        <v>2159</v>
      </c>
      <c r="Z206" s="26" t="s">
        <v>1526</v>
      </c>
      <c r="AA206" s="26" t="s">
        <v>2931</v>
      </c>
      <c r="AB206" s="26">
        <v>7177668500</v>
      </c>
      <c r="AC206" s="26"/>
      <c r="AD206" s="26">
        <v>7175066798</v>
      </c>
      <c r="AE206" s="26" t="s">
        <v>2937</v>
      </c>
      <c r="AF206" s="26" t="s">
        <v>2932</v>
      </c>
      <c r="AG206" s="26" t="s">
        <v>545</v>
      </c>
      <c r="AH206" s="26" t="s">
        <v>2934</v>
      </c>
      <c r="AI206" s="26" t="s">
        <v>2935</v>
      </c>
      <c r="AJ206" s="26" t="s">
        <v>731</v>
      </c>
      <c r="AK206" s="26">
        <v>17011</v>
      </c>
      <c r="AL206" s="26" t="s">
        <v>545</v>
      </c>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t="s">
        <v>545</v>
      </c>
      <c r="CG206" s="26"/>
      <c r="CH206" s="26"/>
      <c r="CI206" s="26"/>
      <c r="CJ206" s="26"/>
      <c r="CK206" s="26"/>
      <c r="CL206" s="26"/>
      <c r="CM206" s="26"/>
      <c r="CN206" s="26">
        <v>1204</v>
      </c>
      <c r="CO206" s="26">
        <v>1610</v>
      </c>
      <c r="CP206" s="26"/>
      <c r="CQ206" s="26"/>
      <c r="CR206" s="26"/>
      <c r="CS206" s="26" t="s">
        <v>561</v>
      </c>
      <c r="CT206" s="26">
        <v>12</v>
      </c>
      <c r="CU206" s="26"/>
      <c r="CV206" s="26"/>
      <c r="CW206" s="26">
        <v>73474</v>
      </c>
      <c r="CX206" s="26" t="s">
        <v>545</v>
      </c>
      <c r="CY206" s="26"/>
      <c r="CZ206" s="26"/>
      <c r="DA206" s="26"/>
      <c r="DB206" s="26"/>
      <c r="DC206" s="26"/>
      <c r="DD206" s="26" t="s">
        <v>2939</v>
      </c>
      <c r="DE206" s="26" t="s">
        <v>2390</v>
      </c>
      <c r="DF206" s="26" t="s">
        <v>665</v>
      </c>
      <c r="DG206" s="26" t="s">
        <v>2940</v>
      </c>
      <c r="DH206" s="26">
        <v>7177668500</v>
      </c>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row>
    <row r="207" spans="1:155" x14ac:dyDescent="0.2">
      <c r="A207" s="739">
        <v>11354</v>
      </c>
      <c r="B207" s="26" t="s">
        <v>2941</v>
      </c>
      <c r="C207" s="26"/>
      <c r="D207" s="26"/>
      <c r="E207" s="26"/>
      <c r="F207" s="26"/>
      <c r="G207" s="26"/>
      <c r="H207" s="26"/>
      <c r="I207" s="26"/>
      <c r="J207" s="26" t="s">
        <v>2942</v>
      </c>
      <c r="K207" s="26" t="s">
        <v>2943</v>
      </c>
      <c r="L207" s="26" t="s">
        <v>1424</v>
      </c>
      <c r="M207" s="26"/>
      <c r="N207" s="26" t="s">
        <v>731</v>
      </c>
      <c r="O207" s="26">
        <v>19004</v>
      </c>
      <c r="P207" s="26">
        <v>3406</v>
      </c>
      <c r="Q207" s="26">
        <v>6106686933</v>
      </c>
      <c r="R207" s="26">
        <v>6106608882</v>
      </c>
      <c r="S207" s="26" t="s">
        <v>846</v>
      </c>
      <c r="T207" s="26" t="s">
        <v>2663</v>
      </c>
      <c r="U207" s="26" t="s">
        <v>553</v>
      </c>
      <c r="V207" s="26" t="s">
        <v>2944</v>
      </c>
      <c r="W207" s="26" t="s">
        <v>2945</v>
      </c>
      <c r="X207" s="26" t="s">
        <v>1430</v>
      </c>
      <c r="Y207" s="26" t="s">
        <v>1431</v>
      </c>
      <c r="Z207" s="26" t="s">
        <v>1432</v>
      </c>
      <c r="AA207" s="26" t="s">
        <v>2946</v>
      </c>
      <c r="AB207" s="26">
        <v>4803371694</v>
      </c>
      <c r="AC207" s="26"/>
      <c r="AD207" s="26">
        <v>6106605472</v>
      </c>
      <c r="AE207" s="26" t="s">
        <v>1433</v>
      </c>
      <c r="AF207" s="26" t="s">
        <v>1423</v>
      </c>
      <c r="AG207" s="26" t="s">
        <v>1312</v>
      </c>
      <c r="AH207" s="26" t="s">
        <v>1424</v>
      </c>
      <c r="AI207" s="26" t="s">
        <v>1425</v>
      </c>
      <c r="AJ207" s="26" t="s">
        <v>731</v>
      </c>
      <c r="AK207" s="26">
        <v>19004</v>
      </c>
      <c r="AL207" s="26" t="s">
        <v>545</v>
      </c>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t="s">
        <v>2947</v>
      </c>
      <c r="CG207" s="26"/>
      <c r="CH207" s="26"/>
      <c r="CI207" s="26"/>
      <c r="CJ207" s="26"/>
      <c r="CK207" s="26"/>
      <c r="CL207" s="26"/>
      <c r="CM207" s="26"/>
      <c r="CN207" s="26">
        <v>1205</v>
      </c>
      <c r="CO207" s="26">
        <v>1543</v>
      </c>
      <c r="CP207" s="26"/>
      <c r="CQ207" s="26"/>
      <c r="CR207" s="26"/>
      <c r="CS207" s="26" t="s">
        <v>561</v>
      </c>
      <c r="CT207" s="26">
        <v>12</v>
      </c>
      <c r="CU207" s="26"/>
      <c r="CV207" s="26"/>
      <c r="CW207" s="26">
        <v>42048</v>
      </c>
      <c r="CX207" s="740">
        <v>920</v>
      </c>
      <c r="CY207" s="26"/>
      <c r="CZ207" s="26"/>
      <c r="DA207" s="26"/>
      <c r="DB207" s="26"/>
      <c r="DC207" s="26"/>
      <c r="DD207" s="26" t="s">
        <v>1435</v>
      </c>
      <c r="DE207" s="26" t="s">
        <v>1436</v>
      </c>
      <c r="DF207" s="26" t="s">
        <v>725</v>
      </c>
      <c r="DG207" s="26" t="s">
        <v>2948</v>
      </c>
      <c r="DH207" s="26">
        <v>6106606844</v>
      </c>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row>
    <row r="208" spans="1:155" x14ac:dyDescent="0.2">
      <c r="A208" s="739">
        <v>11355</v>
      </c>
      <c r="B208" s="26" t="s">
        <v>2949</v>
      </c>
      <c r="C208" s="26"/>
      <c r="D208" s="26"/>
      <c r="E208" s="26"/>
      <c r="F208" s="26"/>
      <c r="G208" s="26"/>
      <c r="H208" s="26"/>
      <c r="I208" s="26"/>
      <c r="J208" s="26" t="s">
        <v>2950</v>
      </c>
      <c r="K208" s="26"/>
      <c r="L208" s="26" t="s">
        <v>1176</v>
      </c>
      <c r="M208" s="26" t="s">
        <v>1177</v>
      </c>
      <c r="N208" s="26" t="s">
        <v>1178</v>
      </c>
      <c r="O208" s="738">
        <v>37217</v>
      </c>
      <c r="P208" s="26"/>
      <c r="Q208" s="26">
        <v>6292160345</v>
      </c>
      <c r="R208" s="26"/>
      <c r="S208" s="26" t="s">
        <v>1410</v>
      </c>
      <c r="T208" s="26" t="s">
        <v>2951</v>
      </c>
      <c r="U208" s="26" t="s">
        <v>2952</v>
      </c>
      <c r="V208" s="26" t="s">
        <v>2953</v>
      </c>
      <c r="W208" s="26" t="s">
        <v>2954</v>
      </c>
      <c r="X208" s="26" t="s">
        <v>2120</v>
      </c>
      <c r="Y208" s="26" t="s">
        <v>2955</v>
      </c>
      <c r="Z208" s="26" t="s">
        <v>2956</v>
      </c>
      <c r="AA208" s="26" t="s">
        <v>2949</v>
      </c>
      <c r="AB208" s="26">
        <v>6292160345</v>
      </c>
      <c r="AC208" s="26"/>
      <c r="AD208" s="26"/>
      <c r="AE208" s="26" t="s">
        <v>2957</v>
      </c>
      <c r="AF208" s="26" t="s">
        <v>2950</v>
      </c>
      <c r="AG208" s="26"/>
      <c r="AH208" s="26" t="s">
        <v>1176</v>
      </c>
      <c r="AI208" s="26" t="s">
        <v>1177</v>
      </c>
      <c r="AJ208" s="26" t="s">
        <v>1178</v>
      </c>
      <c r="AK208" s="548">
        <v>37217</v>
      </c>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t="s">
        <v>2958</v>
      </c>
      <c r="CG208" s="26"/>
      <c r="CH208" s="26"/>
      <c r="CI208" s="26"/>
      <c r="CJ208" s="26"/>
      <c r="CK208" s="26"/>
      <c r="CL208" s="26"/>
      <c r="CM208" s="26"/>
      <c r="CN208" s="26">
        <v>1206</v>
      </c>
      <c r="CO208" s="26">
        <v>1548</v>
      </c>
      <c r="CP208" s="26"/>
      <c r="CQ208" s="26"/>
      <c r="CR208" s="26"/>
      <c r="CS208" s="26" t="s">
        <v>561</v>
      </c>
      <c r="CT208" s="26">
        <v>12</v>
      </c>
      <c r="CU208" s="26"/>
      <c r="CV208" s="26"/>
      <c r="CW208" s="26">
        <v>97705</v>
      </c>
      <c r="CX208" s="26"/>
      <c r="CY208" s="26"/>
      <c r="CZ208" s="26"/>
      <c r="DA208" s="26"/>
      <c r="DB208" s="26"/>
      <c r="DC208" s="26"/>
      <c r="DD208" s="26" t="s">
        <v>2959</v>
      </c>
      <c r="DE208" s="26" t="s">
        <v>2960</v>
      </c>
      <c r="DF208" s="26" t="s">
        <v>2961</v>
      </c>
      <c r="DG208" s="26" t="s">
        <v>2953</v>
      </c>
      <c r="DH208" s="26">
        <v>6292160341</v>
      </c>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row>
    <row r="209" spans="1:155" x14ac:dyDescent="0.2">
      <c r="A209" s="739">
        <v>10515</v>
      </c>
      <c r="B209" s="26" t="s">
        <v>2962</v>
      </c>
      <c r="C209" s="26" t="s">
        <v>545</v>
      </c>
      <c r="D209" s="26"/>
      <c r="E209" s="26"/>
      <c r="F209" s="26"/>
      <c r="G209" s="26" t="s">
        <v>545</v>
      </c>
      <c r="H209" s="26" t="s">
        <v>545</v>
      </c>
      <c r="I209" s="26" t="s">
        <v>545</v>
      </c>
      <c r="J209" s="26" t="s">
        <v>1617</v>
      </c>
      <c r="K209" s="26" t="s">
        <v>545</v>
      </c>
      <c r="L209" s="26" t="s">
        <v>1618</v>
      </c>
      <c r="M209" s="26" t="s">
        <v>1626</v>
      </c>
      <c r="N209" s="26" t="s">
        <v>731</v>
      </c>
      <c r="O209" s="26">
        <v>18703</v>
      </c>
      <c r="P209" s="26">
        <v>20</v>
      </c>
      <c r="Q209" s="26">
        <v>5708259900</v>
      </c>
      <c r="R209" s="26">
        <v>5708256211</v>
      </c>
      <c r="S209" s="26" t="s">
        <v>1619</v>
      </c>
      <c r="T209" s="26" t="s">
        <v>2963</v>
      </c>
      <c r="U209" s="26" t="s">
        <v>553</v>
      </c>
      <c r="V209" s="26" t="s">
        <v>545</v>
      </c>
      <c r="W209" s="26" t="s">
        <v>1621</v>
      </c>
      <c r="X209" s="26" t="s">
        <v>755</v>
      </c>
      <c r="Y209" s="26" t="s">
        <v>1622</v>
      </c>
      <c r="Z209" s="26" t="s">
        <v>1623</v>
      </c>
      <c r="AA209" s="26" t="s">
        <v>1624</v>
      </c>
      <c r="AB209" s="26">
        <v>5708259900</v>
      </c>
      <c r="AC209" s="26">
        <v>3078</v>
      </c>
      <c r="AD209" s="26">
        <v>5708256211</v>
      </c>
      <c r="AE209" s="26" t="s">
        <v>1625</v>
      </c>
      <c r="AF209" s="26" t="s">
        <v>1617</v>
      </c>
      <c r="AG209" s="26" t="s">
        <v>545</v>
      </c>
      <c r="AH209" s="26" t="s">
        <v>1618</v>
      </c>
      <c r="AI209" s="26" t="s">
        <v>1626</v>
      </c>
      <c r="AJ209" s="26" t="s">
        <v>731</v>
      </c>
      <c r="AK209" s="26">
        <v>18703</v>
      </c>
      <c r="AL209" s="26">
        <v>20</v>
      </c>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t="s">
        <v>1627</v>
      </c>
      <c r="CG209" s="26"/>
      <c r="CH209" s="26"/>
      <c r="CI209" s="26"/>
      <c r="CJ209" s="26"/>
      <c r="CK209" s="26"/>
      <c r="CL209" s="26"/>
      <c r="CM209" s="26"/>
      <c r="CN209" s="26">
        <v>2589</v>
      </c>
      <c r="CO209" s="26">
        <v>1646</v>
      </c>
      <c r="CP209" s="26"/>
      <c r="CQ209" s="26"/>
      <c r="CR209" s="26"/>
      <c r="CS209" s="26" t="s">
        <v>561</v>
      </c>
      <c r="CT209" s="26">
        <v>12</v>
      </c>
      <c r="CU209" s="26"/>
      <c r="CV209" s="26"/>
      <c r="CW209" s="26">
        <v>14702</v>
      </c>
      <c r="CX209" s="26" t="s">
        <v>545</v>
      </c>
      <c r="CY209" s="26"/>
      <c r="CZ209" s="26" t="s">
        <v>545</v>
      </c>
      <c r="DA209" s="26" t="s">
        <v>545</v>
      </c>
      <c r="DB209" s="26" t="s">
        <v>545</v>
      </c>
      <c r="DC209" s="26" t="s">
        <v>545</v>
      </c>
      <c r="DD209" s="26" t="s">
        <v>1628</v>
      </c>
      <c r="DE209" s="26" t="s">
        <v>1629</v>
      </c>
      <c r="DF209" s="26" t="s">
        <v>1630</v>
      </c>
      <c r="DG209" s="26" t="s">
        <v>1631</v>
      </c>
      <c r="DH209" s="26">
        <v>5708259900</v>
      </c>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row>
    <row r="210" spans="1:155" x14ac:dyDescent="0.2">
      <c r="A210" s="739">
        <v>11358</v>
      </c>
      <c r="B210" s="26" t="s">
        <v>2964</v>
      </c>
      <c r="C210" s="26"/>
      <c r="D210" s="26"/>
      <c r="E210" s="26"/>
      <c r="F210" s="26"/>
      <c r="G210" s="26"/>
      <c r="H210" s="26"/>
      <c r="I210" s="26"/>
      <c r="J210" s="26" t="s">
        <v>2965</v>
      </c>
      <c r="K210" s="26"/>
      <c r="L210" s="26" t="s">
        <v>583</v>
      </c>
      <c r="M210" s="26" t="s">
        <v>2966</v>
      </c>
      <c r="N210" s="26" t="s">
        <v>584</v>
      </c>
      <c r="O210" s="26">
        <v>49548</v>
      </c>
      <c r="P210" s="26" t="s">
        <v>545</v>
      </c>
      <c r="Q210" s="26">
        <v>6169564146</v>
      </c>
      <c r="R210" s="26">
        <v>6169563567</v>
      </c>
      <c r="S210" s="26" t="s">
        <v>2967</v>
      </c>
      <c r="T210" s="26" t="s">
        <v>2968</v>
      </c>
      <c r="U210" s="26" t="s">
        <v>647</v>
      </c>
      <c r="V210" s="26" t="s">
        <v>573</v>
      </c>
      <c r="W210" s="26" t="s">
        <v>2969</v>
      </c>
      <c r="X210" s="26" t="s">
        <v>575</v>
      </c>
      <c r="Y210" s="26" t="s">
        <v>576</v>
      </c>
      <c r="Z210" s="26" t="s">
        <v>545</v>
      </c>
      <c r="AA210" s="26" t="s">
        <v>545</v>
      </c>
      <c r="AB210" s="26"/>
      <c r="AC210" s="26"/>
      <c r="AD210" s="26"/>
      <c r="AE210" s="26" t="s">
        <v>578</v>
      </c>
      <c r="AF210" s="26" t="s">
        <v>545</v>
      </c>
      <c r="AG210" s="26" t="s">
        <v>545</v>
      </c>
      <c r="AH210" s="26" t="s">
        <v>545</v>
      </c>
      <c r="AI210" s="26"/>
      <c r="AJ210" s="26" t="s">
        <v>545</v>
      </c>
      <c r="AK210" s="26" t="s">
        <v>545</v>
      </c>
      <c r="AL210" s="26" t="s">
        <v>545</v>
      </c>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t="s">
        <v>2970</v>
      </c>
      <c r="CG210" s="26"/>
      <c r="CH210" s="26"/>
      <c r="CI210" s="26"/>
      <c r="CJ210" s="26"/>
      <c r="CK210" s="26"/>
      <c r="CL210" s="26"/>
      <c r="CM210" s="26"/>
      <c r="CN210" s="26">
        <v>1209</v>
      </c>
      <c r="CO210" s="26">
        <v>399</v>
      </c>
      <c r="CP210" s="26"/>
      <c r="CQ210" s="26"/>
      <c r="CR210" s="26"/>
      <c r="CS210" s="26" t="s">
        <v>561</v>
      </c>
      <c r="CT210" s="26">
        <v>12</v>
      </c>
      <c r="CU210" s="26"/>
      <c r="CV210" s="26"/>
      <c r="CW210" s="26">
        <v>22926</v>
      </c>
      <c r="CX210" s="740">
        <v>214</v>
      </c>
      <c r="CY210" s="26"/>
      <c r="CZ210" s="26"/>
      <c r="DA210" s="26"/>
      <c r="DB210" s="26"/>
      <c r="DC210" s="26"/>
      <c r="DD210" s="26" t="s">
        <v>545</v>
      </c>
      <c r="DE210" s="26" t="s">
        <v>545</v>
      </c>
      <c r="DF210" s="26" t="s">
        <v>545</v>
      </c>
      <c r="DG210" s="26" t="s">
        <v>545</v>
      </c>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row>
    <row r="211" spans="1:155" x14ac:dyDescent="0.2">
      <c r="A211" s="739">
        <v>11359</v>
      </c>
      <c r="B211" s="26" t="s">
        <v>2971</v>
      </c>
      <c r="C211" s="26"/>
      <c r="D211" s="26"/>
      <c r="E211" s="26"/>
      <c r="F211" s="26"/>
      <c r="G211" s="26"/>
      <c r="H211" s="26"/>
      <c r="I211" s="26"/>
      <c r="J211" s="26" t="s">
        <v>2972</v>
      </c>
      <c r="K211" s="26"/>
      <c r="L211" s="26" t="s">
        <v>2973</v>
      </c>
      <c r="M211" s="26" t="s">
        <v>2974</v>
      </c>
      <c r="N211" s="26" t="s">
        <v>911</v>
      </c>
      <c r="O211" s="26">
        <v>91367</v>
      </c>
      <c r="P211" s="26" t="s">
        <v>545</v>
      </c>
      <c r="Q211" s="26">
        <v>5551001003</v>
      </c>
      <c r="R211" s="26">
        <v>4018272315</v>
      </c>
      <c r="S211" s="26" t="s">
        <v>2975</v>
      </c>
      <c r="T211" s="26" t="s">
        <v>2976</v>
      </c>
      <c r="U211" s="26" t="s">
        <v>661</v>
      </c>
      <c r="V211" s="26" t="s">
        <v>2977</v>
      </c>
      <c r="W211" s="26" t="s">
        <v>2978</v>
      </c>
      <c r="X211" s="26" t="s">
        <v>575</v>
      </c>
      <c r="Y211" s="26" t="s">
        <v>576</v>
      </c>
      <c r="Z211" s="26" t="s">
        <v>545</v>
      </c>
      <c r="AA211" s="26" t="s">
        <v>577</v>
      </c>
      <c r="AB211" s="26"/>
      <c r="AC211" s="26"/>
      <c r="AD211" s="26"/>
      <c r="AE211" s="26" t="s">
        <v>578</v>
      </c>
      <c r="AF211" s="26" t="s">
        <v>545</v>
      </c>
      <c r="AG211" s="26" t="s">
        <v>545</v>
      </c>
      <c r="AH211" s="26" t="s">
        <v>545</v>
      </c>
      <c r="AI211" s="26"/>
      <c r="AJ211" s="26" t="s">
        <v>545</v>
      </c>
      <c r="AK211" s="26" t="s">
        <v>545</v>
      </c>
      <c r="AL211" s="26" t="s">
        <v>545</v>
      </c>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t="s">
        <v>2979</v>
      </c>
      <c r="CG211" s="26"/>
      <c r="CH211" s="26"/>
      <c r="CI211" s="26"/>
      <c r="CJ211" s="26"/>
      <c r="CK211" s="26"/>
      <c r="CL211" s="26"/>
      <c r="CM211" s="26"/>
      <c r="CN211" s="26">
        <v>1210</v>
      </c>
      <c r="CO211" s="26">
        <v>380</v>
      </c>
      <c r="CP211" s="26"/>
      <c r="CQ211" s="26"/>
      <c r="CR211" s="26"/>
      <c r="CS211" s="26" t="s">
        <v>561</v>
      </c>
      <c r="CT211" s="26">
        <v>12</v>
      </c>
      <c r="CU211" s="26"/>
      <c r="CV211" s="26"/>
      <c r="CW211" s="26">
        <v>38067</v>
      </c>
      <c r="CX211" s="740">
        <v>214</v>
      </c>
      <c r="CY211" s="26"/>
      <c r="CZ211" s="26"/>
      <c r="DA211" s="26"/>
      <c r="DB211" s="26"/>
      <c r="DC211" s="26"/>
      <c r="DD211" s="26" t="s">
        <v>545</v>
      </c>
      <c r="DE211" s="26" t="s">
        <v>545</v>
      </c>
      <c r="DF211" s="26" t="s">
        <v>545</v>
      </c>
      <c r="DG211" s="26" t="s">
        <v>545</v>
      </c>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row>
    <row r="212" spans="1:155" x14ac:dyDescent="0.2">
      <c r="A212" s="739">
        <v>11360</v>
      </c>
      <c r="B212" s="26" t="s">
        <v>2980</v>
      </c>
      <c r="C212" s="26"/>
      <c r="D212" s="26"/>
      <c r="E212" s="26"/>
      <c r="F212" s="26"/>
      <c r="G212" s="26"/>
      <c r="H212" s="26"/>
      <c r="I212" s="26"/>
      <c r="J212" s="26" t="s">
        <v>2972</v>
      </c>
      <c r="K212" s="26"/>
      <c r="L212" s="26" t="s">
        <v>2973</v>
      </c>
      <c r="M212" s="26" t="s">
        <v>2974</v>
      </c>
      <c r="N212" s="26" t="s">
        <v>911</v>
      </c>
      <c r="O212" s="26">
        <v>91367</v>
      </c>
      <c r="P212" s="548" t="s">
        <v>545</v>
      </c>
      <c r="Q212" s="26">
        <v>5551001003</v>
      </c>
      <c r="R212" s="26">
        <v>4018272315</v>
      </c>
      <c r="S212" s="26" t="s">
        <v>2975</v>
      </c>
      <c r="T212" s="26" t="s">
        <v>2976</v>
      </c>
      <c r="U212" s="26" t="s">
        <v>661</v>
      </c>
      <c r="V212" s="26" t="s">
        <v>2977</v>
      </c>
      <c r="W212" s="26" t="s">
        <v>2978</v>
      </c>
      <c r="X212" s="26" t="s">
        <v>575</v>
      </c>
      <c r="Y212" s="26" t="s">
        <v>576</v>
      </c>
      <c r="Z212" s="26" t="s">
        <v>545</v>
      </c>
      <c r="AA212" s="26" t="s">
        <v>577</v>
      </c>
      <c r="AB212" s="26"/>
      <c r="AC212" s="26"/>
      <c r="AD212" s="26"/>
      <c r="AE212" s="26" t="s">
        <v>578</v>
      </c>
      <c r="AF212" s="26" t="s">
        <v>545</v>
      </c>
      <c r="AG212" s="26" t="s">
        <v>545</v>
      </c>
      <c r="AH212" s="26" t="s">
        <v>545</v>
      </c>
      <c r="AI212" s="26"/>
      <c r="AJ212" s="26" t="s">
        <v>545</v>
      </c>
      <c r="AK212" s="26" t="s">
        <v>545</v>
      </c>
      <c r="AL212" s="548" t="s">
        <v>545</v>
      </c>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t="s">
        <v>2970</v>
      </c>
      <c r="CG212" s="26"/>
      <c r="CH212" s="26"/>
      <c r="CI212" s="26"/>
      <c r="CJ212" s="26"/>
      <c r="CK212" s="26"/>
      <c r="CL212" s="26"/>
      <c r="CM212" s="26"/>
      <c r="CN212" s="26">
        <v>1211</v>
      </c>
      <c r="CO212" s="26">
        <v>380</v>
      </c>
      <c r="CP212" s="26"/>
      <c r="CQ212" s="26"/>
      <c r="CR212" s="26"/>
      <c r="CS212" s="26" t="s">
        <v>561</v>
      </c>
      <c r="CT212" s="26">
        <v>12</v>
      </c>
      <c r="CU212" s="26"/>
      <c r="CV212" s="26"/>
      <c r="CW212" s="26">
        <v>40649</v>
      </c>
      <c r="CX212" s="740">
        <v>214</v>
      </c>
      <c r="CY212" s="26"/>
      <c r="CZ212" s="26"/>
      <c r="DA212" s="26"/>
      <c r="DB212" s="26"/>
      <c r="DC212" s="26"/>
      <c r="DD212" s="26" t="s">
        <v>545</v>
      </c>
      <c r="DE212" s="26" t="s">
        <v>545</v>
      </c>
      <c r="DF212" s="26" t="s">
        <v>545</v>
      </c>
      <c r="DG212" s="26" t="s">
        <v>545</v>
      </c>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row>
    <row r="213" spans="1:155" x14ac:dyDescent="0.2">
      <c r="A213" s="739">
        <v>10588</v>
      </c>
      <c r="B213" s="26" t="s">
        <v>2981</v>
      </c>
      <c r="C213" s="26"/>
      <c r="D213" s="26"/>
      <c r="E213" s="26"/>
      <c r="F213" s="26"/>
      <c r="G213" s="26"/>
      <c r="H213" s="26"/>
      <c r="I213" s="26"/>
      <c r="J213" s="26" t="s">
        <v>1479</v>
      </c>
      <c r="K213" s="26"/>
      <c r="L213" s="26" t="s">
        <v>1480</v>
      </c>
      <c r="M213" s="26" t="s">
        <v>997</v>
      </c>
      <c r="N213" s="26" t="s">
        <v>754</v>
      </c>
      <c r="O213" s="26">
        <v>10504</v>
      </c>
      <c r="P213" s="26" t="s">
        <v>545</v>
      </c>
      <c r="Q213" s="26">
        <v>8564469692</v>
      </c>
      <c r="R213" s="26"/>
      <c r="S213" s="26" t="s">
        <v>2982</v>
      </c>
      <c r="T213" s="26" t="s">
        <v>1328</v>
      </c>
      <c r="U213" s="26" t="s">
        <v>553</v>
      </c>
      <c r="V213" s="26" t="s">
        <v>2983</v>
      </c>
      <c r="W213" s="26" t="s">
        <v>1484</v>
      </c>
      <c r="X213" s="26" t="s">
        <v>2984</v>
      </c>
      <c r="Y213" s="26" t="s">
        <v>2985</v>
      </c>
      <c r="Z213" s="26" t="s">
        <v>704</v>
      </c>
      <c r="AA213" s="26" t="s">
        <v>2981</v>
      </c>
      <c r="AB213" s="26">
        <v>9148288680</v>
      </c>
      <c r="AC213" s="26"/>
      <c r="AD213" s="26"/>
      <c r="AE213" s="26" t="s">
        <v>2986</v>
      </c>
      <c r="AF213" s="26" t="s">
        <v>1479</v>
      </c>
      <c r="AG213" s="26" t="s">
        <v>545</v>
      </c>
      <c r="AH213" s="26" t="s">
        <v>1480</v>
      </c>
      <c r="AI213" s="26" t="s">
        <v>997</v>
      </c>
      <c r="AJ213" s="26" t="s">
        <v>754</v>
      </c>
      <c r="AK213" s="26">
        <v>10504</v>
      </c>
      <c r="AL213" s="26" t="s">
        <v>545</v>
      </c>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v>1038</v>
      </c>
      <c r="CO213" s="26">
        <v>640</v>
      </c>
      <c r="CP213" s="26"/>
      <c r="CQ213" s="26"/>
      <c r="CR213" s="26"/>
      <c r="CS213" s="26" t="s">
        <v>561</v>
      </c>
      <c r="CT213" s="26">
        <v>12</v>
      </c>
      <c r="CU213" s="26"/>
      <c r="CV213" s="26"/>
      <c r="CW213" s="26">
        <v>85561</v>
      </c>
      <c r="CX213" s="740">
        <v>181</v>
      </c>
      <c r="CY213" s="26"/>
      <c r="CZ213" s="26"/>
      <c r="DA213" s="26"/>
      <c r="DB213" s="26"/>
      <c r="DC213" s="26"/>
      <c r="DD213" s="26" t="s">
        <v>2987</v>
      </c>
      <c r="DE213" s="26" t="s">
        <v>2988</v>
      </c>
      <c r="DF213" s="26" t="s">
        <v>2989</v>
      </c>
      <c r="DG213" s="26" t="s">
        <v>2986</v>
      </c>
      <c r="DH213" s="26">
        <v>9148288680</v>
      </c>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row>
    <row r="214" spans="1:155" x14ac:dyDescent="0.2">
      <c r="A214" s="739">
        <v>11739</v>
      </c>
      <c r="B214" s="26" t="s">
        <v>2990</v>
      </c>
      <c r="C214" s="26"/>
      <c r="D214" s="26"/>
      <c r="E214" s="26"/>
      <c r="F214" s="26"/>
      <c r="G214" s="26"/>
      <c r="H214" s="26"/>
      <c r="I214" s="26"/>
      <c r="J214" s="26" t="s">
        <v>2991</v>
      </c>
      <c r="K214" s="26"/>
      <c r="L214" s="26" t="s">
        <v>2992</v>
      </c>
      <c r="M214" s="26" t="s">
        <v>2993</v>
      </c>
      <c r="N214" s="26" t="s">
        <v>823</v>
      </c>
      <c r="O214" s="26">
        <v>44720</v>
      </c>
      <c r="P214" s="26" t="s">
        <v>545</v>
      </c>
      <c r="Q214" s="26">
        <v>3304864846</v>
      </c>
      <c r="R214" s="26">
        <v>3304864801</v>
      </c>
      <c r="S214" s="26" t="s">
        <v>2846</v>
      </c>
      <c r="T214" s="26" t="s">
        <v>2994</v>
      </c>
      <c r="U214" s="26" t="s">
        <v>792</v>
      </c>
      <c r="V214" s="26" t="s">
        <v>2995</v>
      </c>
      <c r="W214" s="26" t="s">
        <v>2996</v>
      </c>
      <c r="X214" s="26" t="s">
        <v>2997</v>
      </c>
      <c r="Y214" s="26" t="s">
        <v>2998</v>
      </c>
      <c r="Z214" s="26" t="s">
        <v>619</v>
      </c>
      <c r="AA214" s="26" t="s">
        <v>2990</v>
      </c>
      <c r="AB214" s="26">
        <v>3304864811</v>
      </c>
      <c r="AC214" s="26"/>
      <c r="AD214" s="26">
        <v>3304864801</v>
      </c>
      <c r="AE214" s="26" t="s">
        <v>2999</v>
      </c>
      <c r="AF214" s="26" t="s">
        <v>2991</v>
      </c>
      <c r="AG214" s="26" t="s">
        <v>545</v>
      </c>
      <c r="AH214" s="26" t="s">
        <v>2992</v>
      </c>
      <c r="AI214" s="26" t="s">
        <v>2993</v>
      </c>
      <c r="AJ214" s="26" t="s">
        <v>823</v>
      </c>
      <c r="AK214" s="26">
        <v>44720</v>
      </c>
      <c r="AL214" s="26" t="s">
        <v>545</v>
      </c>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t="s">
        <v>3000</v>
      </c>
      <c r="CG214" s="26"/>
      <c r="CH214" s="26"/>
      <c r="CI214" s="26"/>
      <c r="CJ214" s="26"/>
      <c r="CK214" s="26"/>
      <c r="CL214" s="26"/>
      <c r="CM214" s="26"/>
      <c r="CN214" s="26">
        <v>1576</v>
      </c>
      <c r="CO214" s="26">
        <v>3216</v>
      </c>
      <c r="CP214" s="26"/>
      <c r="CQ214" s="26"/>
      <c r="CR214" s="26"/>
      <c r="CS214" s="26" t="s">
        <v>561</v>
      </c>
      <c r="CT214" s="26">
        <v>12</v>
      </c>
      <c r="CU214" s="26"/>
      <c r="CV214" s="26"/>
      <c r="CW214" s="26">
        <v>12747</v>
      </c>
      <c r="CX214" s="26" t="s">
        <v>545</v>
      </c>
      <c r="CY214" s="26"/>
      <c r="CZ214" s="26"/>
      <c r="DA214" s="26"/>
      <c r="DB214" s="26"/>
      <c r="DC214" s="26"/>
      <c r="DD214" s="26" t="s">
        <v>3001</v>
      </c>
      <c r="DE214" s="26" t="s">
        <v>2172</v>
      </c>
      <c r="DF214" s="26" t="s">
        <v>3002</v>
      </c>
      <c r="DG214" s="26" t="s">
        <v>3003</v>
      </c>
      <c r="DH214" s="26">
        <v>3304864868</v>
      </c>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row>
    <row r="215" spans="1:155" x14ac:dyDescent="0.2">
      <c r="A215" s="739">
        <v>10077</v>
      </c>
      <c r="B215" s="26" t="s">
        <v>3004</v>
      </c>
      <c r="C215" s="26"/>
      <c r="D215" s="26"/>
      <c r="E215" s="26"/>
      <c r="F215" s="26"/>
      <c r="G215" s="26"/>
      <c r="H215" s="26"/>
      <c r="I215" s="26"/>
      <c r="J215" s="26" t="s">
        <v>3005</v>
      </c>
      <c r="K215" s="26"/>
      <c r="L215" s="26" t="s">
        <v>652</v>
      </c>
      <c r="M215" s="26" t="s">
        <v>653</v>
      </c>
      <c r="N215" s="26" t="s">
        <v>654</v>
      </c>
      <c r="O215" s="26">
        <v>50306</v>
      </c>
      <c r="P215" s="26" t="s">
        <v>545</v>
      </c>
      <c r="Q215" s="26">
        <v>5152372055</v>
      </c>
      <c r="R215" s="26">
        <v>5152372280</v>
      </c>
      <c r="S215" s="26" t="s">
        <v>3006</v>
      </c>
      <c r="T215" s="26" t="s">
        <v>3007</v>
      </c>
      <c r="U215" s="26" t="s">
        <v>767</v>
      </c>
      <c r="V215" s="26" t="s">
        <v>3008</v>
      </c>
      <c r="W215" s="26" t="s">
        <v>3009</v>
      </c>
      <c r="X215" s="26" t="s">
        <v>2305</v>
      </c>
      <c r="Y215" s="26" t="s">
        <v>3010</v>
      </c>
      <c r="Z215" s="26" t="s">
        <v>3011</v>
      </c>
      <c r="AA215" s="26" t="s">
        <v>3004</v>
      </c>
      <c r="AB215" s="26">
        <v>5152372120</v>
      </c>
      <c r="AC215" s="26"/>
      <c r="AD215" s="26">
        <v>5152372280</v>
      </c>
      <c r="AE215" s="26" t="s">
        <v>3012</v>
      </c>
      <c r="AF215" s="26" t="s">
        <v>3005</v>
      </c>
      <c r="AG215" s="26" t="s">
        <v>545</v>
      </c>
      <c r="AH215" s="26" t="s">
        <v>652</v>
      </c>
      <c r="AI215" s="26" t="s">
        <v>653</v>
      </c>
      <c r="AJ215" s="26" t="s">
        <v>654</v>
      </c>
      <c r="AK215" s="26">
        <v>50306</v>
      </c>
      <c r="AL215" s="26" t="s">
        <v>545</v>
      </c>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t="s">
        <v>3013</v>
      </c>
      <c r="CG215" s="26"/>
      <c r="CH215" s="26"/>
      <c r="CI215" s="26"/>
      <c r="CJ215" s="26"/>
      <c r="CK215" s="26"/>
      <c r="CL215" s="26"/>
      <c r="CM215" s="26"/>
      <c r="CN215" s="26">
        <v>876</v>
      </c>
      <c r="CO215" s="26">
        <v>642</v>
      </c>
      <c r="CP215" s="26"/>
      <c r="CQ215" s="26"/>
      <c r="CR215" s="26"/>
      <c r="CS215" s="26" t="s">
        <v>561</v>
      </c>
      <c r="CT215" s="26">
        <v>12</v>
      </c>
      <c r="CU215" s="26"/>
      <c r="CV215" s="26"/>
      <c r="CW215" s="26">
        <v>62928</v>
      </c>
      <c r="CX215" s="740">
        <v>0</v>
      </c>
      <c r="CY215" s="26"/>
      <c r="CZ215" s="26"/>
      <c r="DA215" s="26"/>
      <c r="DB215" s="26"/>
      <c r="DC215" s="26"/>
      <c r="DD215" s="26" t="s">
        <v>648</v>
      </c>
      <c r="DE215" s="26" t="s">
        <v>3014</v>
      </c>
      <c r="DF215" s="26" t="s">
        <v>3015</v>
      </c>
      <c r="DG215" s="26" t="s">
        <v>3016</v>
      </c>
      <c r="DH215" s="26">
        <v>5152372205</v>
      </c>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row>
    <row r="216" spans="1:155" x14ac:dyDescent="0.2">
      <c r="A216" s="739">
        <v>11363</v>
      </c>
      <c r="B216" s="26" t="s">
        <v>3017</v>
      </c>
      <c r="C216" s="26"/>
      <c r="D216" s="26"/>
      <c r="E216" s="26"/>
      <c r="F216" s="26"/>
      <c r="G216" s="26"/>
      <c r="H216" s="26"/>
      <c r="I216" s="26"/>
      <c r="J216" s="26" t="s">
        <v>3018</v>
      </c>
      <c r="K216" s="26"/>
      <c r="L216" s="26" t="s">
        <v>652</v>
      </c>
      <c r="M216" s="26" t="s">
        <v>653</v>
      </c>
      <c r="N216" s="26" t="s">
        <v>654</v>
      </c>
      <c r="O216" s="738">
        <v>50306</v>
      </c>
      <c r="P216" s="26">
        <v>712</v>
      </c>
      <c r="Q216" s="26">
        <v>5153457075</v>
      </c>
      <c r="R216" s="26">
        <v>9777803531</v>
      </c>
      <c r="S216" s="26" t="s">
        <v>3019</v>
      </c>
      <c r="T216" s="26" t="s">
        <v>3020</v>
      </c>
      <c r="U216" s="26" t="s">
        <v>3021</v>
      </c>
      <c r="V216" s="26" t="s">
        <v>3022</v>
      </c>
      <c r="W216" s="26" t="s">
        <v>3023</v>
      </c>
      <c r="X216" s="26" t="s">
        <v>3024</v>
      </c>
      <c r="Y216" s="26" t="s">
        <v>3025</v>
      </c>
      <c r="Z216" s="26" t="s">
        <v>3026</v>
      </c>
      <c r="AA216" s="26" t="s">
        <v>3027</v>
      </c>
      <c r="AB216" s="26">
        <v>5153457361</v>
      </c>
      <c r="AC216" s="26">
        <v>7361</v>
      </c>
      <c r="AD216" s="26">
        <v>8777803531</v>
      </c>
      <c r="AE216" s="26" t="s">
        <v>3028</v>
      </c>
      <c r="AF216" s="26" t="s">
        <v>3018</v>
      </c>
      <c r="AG216" s="26" t="s">
        <v>545</v>
      </c>
      <c r="AH216" s="26" t="s">
        <v>652</v>
      </c>
      <c r="AI216" s="26" t="s">
        <v>653</v>
      </c>
      <c r="AJ216" s="26" t="s">
        <v>654</v>
      </c>
      <c r="AK216" s="548">
        <v>50306</v>
      </c>
      <c r="AL216" s="26">
        <v>712</v>
      </c>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t="s">
        <v>3029</v>
      </c>
      <c r="CG216" s="26"/>
      <c r="CH216" s="26"/>
      <c r="CI216" s="26"/>
      <c r="CJ216" s="26"/>
      <c r="CK216" s="26"/>
      <c r="CL216" s="26"/>
      <c r="CM216" s="26"/>
      <c r="CN216" s="26">
        <v>1214</v>
      </c>
      <c r="CO216" s="26">
        <v>1550</v>
      </c>
      <c r="CP216" s="26"/>
      <c r="CQ216" s="26"/>
      <c r="CR216" s="26"/>
      <c r="CS216" s="26" t="s">
        <v>561</v>
      </c>
      <c r="CT216" s="26">
        <v>12</v>
      </c>
      <c r="CU216" s="26"/>
      <c r="CV216" s="26"/>
      <c r="CW216" s="26">
        <v>21407</v>
      </c>
      <c r="CX216" s="26" t="s">
        <v>545</v>
      </c>
      <c r="CY216" s="26"/>
      <c r="CZ216" s="26"/>
      <c r="DA216" s="26"/>
      <c r="DB216" s="26"/>
      <c r="DC216" s="26" t="s">
        <v>545</v>
      </c>
      <c r="DD216" s="26" t="s">
        <v>2155</v>
      </c>
      <c r="DE216" s="26" t="s">
        <v>3030</v>
      </c>
      <c r="DF216" s="26" t="s">
        <v>3031</v>
      </c>
      <c r="DG216" s="26" t="s">
        <v>3032</v>
      </c>
      <c r="DH216" s="26">
        <v>5153452652</v>
      </c>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row>
    <row r="217" spans="1:155" x14ac:dyDescent="0.2">
      <c r="A217" s="739">
        <v>10458</v>
      </c>
      <c r="B217" s="26" t="s">
        <v>3033</v>
      </c>
      <c r="C217" s="26" t="s">
        <v>545</v>
      </c>
      <c r="D217" s="26" t="s">
        <v>545</v>
      </c>
      <c r="E217" s="26" t="s">
        <v>545</v>
      </c>
      <c r="F217" s="26"/>
      <c r="G217" s="26" t="s">
        <v>545</v>
      </c>
      <c r="H217" s="26" t="s">
        <v>545</v>
      </c>
      <c r="I217" s="26" t="s">
        <v>545</v>
      </c>
      <c r="J217" s="26" t="s">
        <v>3034</v>
      </c>
      <c r="K217" s="26" t="s">
        <v>545</v>
      </c>
      <c r="L217" s="26" t="s">
        <v>2513</v>
      </c>
      <c r="M217" s="26" t="s">
        <v>545</v>
      </c>
      <c r="N217" s="26" t="s">
        <v>2515</v>
      </c>
      <c r="O217" s="26">
        <v>40201</v>
      </c>
      <c r="P217" s="26">
        <v>7436</v>
      </c>
      <c r="Q217" s="26">
        <v>5025801077</v>
      </c>
      <c r="R217" s="26"/>
      <c r="S217" s="26" t="s">
        <v>545</v>
      </c>
      <c r="T217" s="26" t="s">
        <v>545</v>
      </c>
      <c r="U217" s="26" t="s">
        <v>545</v>
      </c>
      <c r="V217" s="26" t="s">
        <v>545</v>
      </c>
      <c r="W217" s="26" t="s">
        <v>545</v>
      </c>
      <c r="X217" s="26" t="s">
        <v>3035</v>
      </c>
      <c r="Y217" s="26" t="s">
        <v>675</v>
      </c>
      <c r="Z217" s="26" t="s">
        <v>3036</v>
      </c>
      <c r="AA217" s="26" t="s">
        <v>3033</v>
      </c>
      <c r="AB217" s="26">
        <v>5025804786</v>
      </c>
      <c r="AC217" s="26"/>
      <c r="AD217" s="26"/>
      <c r="AE217" s="26" t="s">
        <v>3037</v>
      </c>
      <c r="AF217" s="26" t="s">
        <v>3034</v>
      </c>
      <c r="AG217" s="26" t="s">
        <v>545</v>
      </c>
      <c r="AH217" s="26" t="s">
        <v>2513</v>
      </c>
      <c r="AI217" s="26" t="s">
        <v>545</v>
      </c>
      <c r="AJ217" s="26" t="s">
        <v>2515</v>
      </c>
      <c r="AK217" s="26">
        <v>40201</v>
      </c>
      <c r="AL217" s="26">
        <v>7436</v>
      </c>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t="s">
        <v>545</v>
      </c>
      <c r="CG217" s="26"/>
      <c r="CH217" s="26"/>
      <c r="CI217" s="26"/>
      <c r="CJ217" s="26"/>
      <c r="CK217" s="26"/>
      <c r="CL217" s="26"/>
      <c r="CM217" s="26"/>
      <c r="CN217" s="26">
        <v>924</v>
      </c>
      <c r="CO217" s="26">
        <v>922</v>
      </c>
      <c r="CP217" s="26"/>
      <c r="CQ217" s="26"/>
      <c r="CR217" s="26"/>
      <c r="CS217" s="26" t="s">
        <v>561</v>
      </c>
      <c r="CT217" s="26">
        <v>5</v>
      </c>
      <c r="CU217" s="26"/>
      <c r="CV217" s="26"/>
      <c r="CW217" s="26">
        <v>88595</v>
      </c>
      <c r="CX217" s="26" t="s">
        <v>545</v>
      </c>
      <c r="CY217" s="26"/>
      <c r="CZ217" s="26" t="s">
        <v>545</v>
      </c>
      <c r="DA217" s="26" t="s">
        <v>545</v>
      </c>
      <c r="DB217" s="26" t="s">
        <v>545</v>
      </c>
      <c r="DC217" s="26" t="s">
        <v>545</v>
      </c>
      <c r="DD217" s="26" t="s">
        <v>545</v>
      </c>
      <c r="DE217" s="26" t="s">
        <v>545</v>
      </c>
      <c r="DF217" s="26" t="s">
        <v>545</v>
      </c>
      <c r="DG217" s="26" t="s">
        <v>545</v>
      </c>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row>
    <row r="218" spans="1:155" x14ac:dyDescent="0.2">
      <c r="A218" s="739">
        <v>11364</v>
      </c>
      <c r="B218" s="26" t="s">
        <v>3038</v>
      </c>
      <c r="C218" s="26"/>
      <c r="D218" s="26"/>
      <c r="E218" s="26"/>
      <c r="F218" s="26"/>
      <c r="G218" s="26"/>
      <c r="H218" s="26"/>
      <c r="I218" s="26"/>
      <c r="J218" s="26" t="s">
        <v>1284</v>
      </c>
      <c r="K218" s="26" t="s">
        <v>1285</v>
      </c>
      <c r="L218" s="26" t="s">
        <v>548</v>
      </c>
      <c r="M218" s="26" t="s">
        <v>1016</v>
      </c>
      <c r="N218" s="26" t="s">
        <v>550</v>
      </c>
      <c r="O218" s="26">
        <v>60196</v>
      </c>
      <c r="P218" s="26">
        <v>1056</v>
      </c>
      <c r="Q218" s="26">
        <v>8476054331</v>
      </c>
      <c r="R218" s="26">
        <v>8474135315</v>
      </c>
      <c r="S218" s="26" t="s">
        <v>1286</v>
      </c>
      <c r="T218" s="26" t="s">
        <v>1287</v>
      </c>
      <c r="U218" s="26" t="s">
        <v>1288</v>
      </c>
      <c r="V218" s="26" t="s">
        <v>1289</v>
      </c>
      <c r="W218" s="26" t="s">
        <v>1290</v>
      </c>
      <c r="X218" s="26" t="s">
        <v>1291</v>
      </c>
      <c r="Y218" s="26" t="s">
        <v>1292</v>
      </c>
      <c r="Z218" s="26" t="s">
        <v>661</v>
      </c>
      <c r="AA218" s="26" t="s">
        <v>1293</v>
      </c>
      <c r="AB218" s="26">
        <v>8474135089</v>
      </c>
      <c r="AC218" s="26"/>
      <c r="AD218" s="26">
        <v>8474135315</v>
      </c>
      <c r="AE218" s="26" t="s">
        <v>1294</v>
      </c>
      <c r="AF218" s="26" t="s">
        <v>1284</v>
      </c>
      <c r="AG218" s="26" t="s">
        <v>1285</v>
      </c>
      <c r="AH218" s="26" t="s">
        <v>548</v>
      </c>
      <c r="AI218" s="26" t="s">
        <v>1016</v>
      </c>
      <c r="AJ218" s="26" t="s">
        <v>550</v>
      </c>
      <c r="AK218" s="26">
        <v>60196</v>
      </c>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t="s">
        <v>1295</v>
      </c>
      <c r="CG218" s="26"/>
      <c r="CH218" s="26"/>
      <c r="CI218" s="26"/>
      <c r="CJ218" s="26"/>
      <c r="CK218" s="26"/>
      <c r="CL218" s="26"/>
      <c r="CM218" s="26"/>
      <c r="CN218" s="26">
        <v>2829</v>
      </c>
      <c r="CO218" s="26">
        <v>2993</v>
      </c>
      <c r="CP218" s="26"/>
      <c r="CQ218" s="26"/>
      <c r="CR218" s="26"/>
      <c r="CS218" s="26" t="s">
        <v>561</v>
      </c>
      <c r="CT218" s="26">
        <v>12</v>
      </c>
      <c r="CU218" s="26"/>
      <c r="CV218" s="26"/>
      <c r="CW218" s="26">
        <v>21326</v>
      </c>
      <c r="CX218" s="26"/>
      <c r="CY218" s="26"/>
      <c r="CZ218" s="26"/>
      <c r="DA218" s="26"/>
      <c r="DB218" s="26"/>
      <c r="DC218" s="26"/>
      <c r="DD218" s="26" t="s">
        <v>1286</v>
      </c>
      <c r="DE218" s="26" t="s">
        <v>1287</v>
      </c>
      <c r="DF218" s="26" t="s">
        <v>1288</v>
      </c>
      <c r="DG218" s="26" t="s">
        <v>1289</v>
      </c>
      <c r="DH218" s="26">
        <v>8476054331</v>
      </c>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row>
    <row r="219" spans="1:155" x14ac:dyDescent="0.2">
      <c r="A219" s="739">
        <v>10079</v>
      </c>
      <c r="B219" s="26" t="s">
        <v>3039</v>
      </c>
      <c r="C219" s="26"/>
      <c r="D219" s="26"/>
      <c r="E219" s="26"/>
      <c r="F219" s="26"/>
      <c r="G219" s="26"/>
      <c r="H219" s="26"/>
      <c r="I219" s="26"/>
      <c r="J219" s="26" t="s">
        <v>3040</v>
      </c>
      <c r="K219" s="26" t="s">
        <v>3041</v>
      </c>
      <c r="L219" s="26" t="s">
        <v>3042</v>
      </c>
      <c r="M219" s="26"/>
      <c r="N219" s="26" t="s">
        <v>1322</v>
      </c>
      <c r="O219" s="26">
        <v>66211</v>
      </c>
      <c r="P219" s="26">
        <v>1150</v>
      </c>
      <c r="Q219" s="26">
        <v>9139086364</v>
      </c>
      <c r="R219" s="26">
        <v>9139816578</v>
      </c>
      <c r="S219" s="26" t="s">
        <v>3043</v>
      </c>
      <c r="T219" s="26" t="s">
        <v>3044</v>
      </c>
      <c r="U219" s="26" t="s">
        <v>695</v>
      </c>
      <c r="V219" s="26" t="s">
        <v>3045</v>
      </c>
      <c r="W219" s="26" t="s">
        <v>3046</v>
      </c>
      <c r="X219" s="26" t="s">
        <v>596</v>
      </c>
      <c r="Y219" s="26" t="s">
        <v>3047</v>
      </c>
      <c r="Z219" s="26" t="s">
        <v>3048</v>
      </c>
      <c r="AA219" s="26" t="s">
        <v>3039</v>
      </c>
      <c r="AB219" s="26">
        <v>9139676207</v>
      </c>
      <c r="AC219" s="26"/>
      <c r="AD219" s="26"/>
      <c r="AE219" s="26" t="s">
        <v>3049</v>
      </c>
      <c r="AF219" s="26" t="s">
        <v>3040</v>
      </c>
      <c r="AG219" s="26" t="s">
        <v>3041</v>
      </c>
      <c r="AH219" s="26" t="s">
        <v>3042</v>
      </c>
      <c r="AI219" s="26"/>
      <c r="AJ219" s="26" t="s">
        <v>1322</v>
      </c>
      <c r="AK219" s="26">
        <v>66211</v>
      </c>
      <c r="AL219" s="26" t="s">
        <v>545</v>
      </c>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v>877</v>
      </c>
      <c r="CO219" s="26">
        <v>684</v>
      </c>
      <c r="CP219" s="26"/>
      <c r="CQ219" s="26"/>
      <c r="CR219" s="26"/>
      <c r="CS219" s="26" t="s">
        <v>561</v>
      </c>
      <c r="CT219" s="26">
        <v>12</v>
      </c>
      <c r="CU219" s="26"/>
      <c r="CV219" s="26"/>
      <c r="CW219" s="26">
        <v>68276</v>
      </c>
      <c r="CX219" s="740">
        <v>350</v>
      </c>
      <c r="CY219" s="26"/>
      <c r="CZ219" s="26"/>
      <c r="DA219" s="26"/>
      <c r="DB219" s="26"/>
      <c r="DC219" s="26"/>
      <c r="DD219" s="26" t="s">
        <v>3043</v>
      </c>
      <c r="DE219" s="26" t="s">
        <v>3044</v>
      </c>
      <c r="DF219" s="26" t="s">
        <v>695</v>
      </c>
      <c r="DG219" s="26" t="s">
        <v>3045</v>
      </c>
      <c r="DH219" s="26">
        <v>9135234128</v>
      </c>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row>
    <row r="220" spans="1:155" x14ac:dyDescent="0.2">
      <c r="A220" s="739">
        <v>11608</v>
      </c>
      <c r="B220" s="26" t="s">
        <v>3050</v>
      </c>
      <c r="C220" s="26"/>
      <c r="D220" s="26"/>
      <c r="E220" s="26"/>
      <c r="F220" s="26"/>
      <c r="G220" s="26"/>
      <c r="H220" s="26"/>
      <c r="I220" s="26"/>
      <c r="J220" s="26" t="s">
        <v>2223</v>
      </c>
      <c r="K220" s="26"/>
      <c r="L220" s="26" t="s">
        <v>2224</v>
      </c>
      <c r="M220" s="26" t="s">
        <v>3051</v>
      </c>
      <c r="N220" s="26" t="s">
        <v>2225</v>
      </c>
      <c r="O220" s="26">
        <v>80111</v>
      </c>
      <c r="P220" s="548" t="s">
        <v>545</v>
      </c>
      <c r="Q220" s="26">
        <v>9738024352</v>
      </c>
      <c r="R220" s="26"/>
      <c r="S220" s="26" t="s">
        <v>3052</v>
      </c>
      <c r="T220" s="26" t="s">
        <v>3053</v>
      </c>
      <c r="U220" s="26" t="s">
        <v>3054</v>
      </c>
      <c r="V220" s="26" t="s">
        <v>3055</v>
      </c>
      <c r="W220" s="26" t="s">
        <v>3056</v>
      </c>
      <c r="X220" s="26" t="s">
        <v>3057</v>
      </c>
      <c r="Y220" s="26" t="s">
        <v>3058</v>
      </c>
      <c r="Z220" s="26" t="s">
        <v>3059</v>
      </c>
      <c r="AA220" s="26" t="s">
        <v>3060</v>
      </c>
      <c r="AB220" s="26">
        <v>9738025952</v>
      </c>
      <c r="AC220" s="26"/>
      <c r="AD220" s="26"/>
      <c r="AE220" s="26" t="s">
        <v>3061</v>
      </c>
      <c r="AF220" s="26" t="s">
        <v>3062</v>
      </c>
      <c r="AG220" s="26" t="s">
        <v>3063</v>
      </c>
      <c r="AH220" s="26" t="s">
        <v>3064</v>
      </c>
      <c r="AI220" s="26" t="s">
        <v>3065</v>
      </c>
      <c r="AJ220" s="26" t="s">
        <v>1025</v>
      </c>
      <c r="AK220" s="26">
        <v>7102</v>
      </c>
      <c r="AL220" s="548" t="s">
        <v>545</v>
      </c>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t="s">
        <v>3066</v>
      </c>
      <c r="CG220" s="26"/>
      <c r="CH220" s="26"/>
      <c r="CI220" s="26"/>
      <c r="CJ220" s="26"/>
      <c r="CK220" s="26"/>
      <c r="CL220" s="26"/>
      <c r="CM220" s="26"/>
      <c r="CN220" s="26">
        <v>1447</v>
      </c>
      <c r="CO220" s="26">
        <v>408</v>
      </c>
      <c r="CP220" s="26"/>
      <c r="CQ220" s="26"/>
      <c r="CR220" s="26"/>
      <c r="CS220" s="26" t="s">
        <v>561</v>
      </c>
      <c r="CT220" s="26">
        <v>12</v>
      </c>
      <c r="CU220" s="26"/>
      <c r="CV220" s="26"/>
      <c r="CW220" s="26">
        <v>93629</v>
      </c>
      <c r="CX220" s="740">
        <v>304</v>
      </c>
      <c r="CY220" s="26"/>
      <c r="CZ220" s="26"/>
      <c r="DA220" s="26"/>
      <c r="DB220" s="26"/>
      <c r="DC220" s="26"/>
      <c r="DD220" s="26" t="s">
        <v>3067</v>
      </c>
      <c r="DE220" s="26" t="s">
        <v>3068</v>
      </c>
      <c r="DF220" s="26" t="s">
        <v>1250</v>
      </c>
      <c r="DG220" s="26" t="s">
        <v>3069</v>
      </c>
      <c r="DH220" s="26">
        <v>9738022770</v>
      </c>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row>
    <row r="221" spans="1:155" x14ac:dyDescent="0.2">
      <c r="A221" s="739">
        <v>10112</v>
      </c>
      <c r="B221" s="26" t="s">
        <v>3070</v>
      </c>
      <c r="C221" s="26"/>
      <c r="D221" s="26"/>
      <c r="E221" s="26"/>
      <c r="F221" s="26"/>
      <c r="G221" s="26"/>
      <c r="H221" s="26"/>
      <c r="I221" s="26"/>
      <c r="J221" s="26" t="s">
        <v>2223</v>
      </c>
      <c r="K221" s="26"/>
      <c r="L221" s="26" t="s">
        <v>2224</v>
      </c>
      <c r="M221" s="26" t="s">
        <v>3051</v>
      </c>
      <c r="N221" s="26" t="s">
        <v>2225</v>
      </c>
      <c r="O221" s="26">
        <v>80111</v>
      </c>
      <c r="P221" s="26" t="s">
        <v>545</v>
      </c>
      <c r="Q221" s="26">
        <v>3037373000</v>
      </c>
      <c r="R221" s="26"/>
      <c r="S221" s="26" t="s">
        <v>2226</v>
      </c>
      <c r="T221" s="26" t="s">
        <v>2227</v>
      </c>
      <c r="U221" s="26" t="s">
        <v>734</v>
      </c>
      <c r="V221" s="26" t="s">
        <v>545</v>
      </c>
      <c r="W221" s="26" t="s">
        <v>2229</v>
      </c>
      <c r="X221" s="26" t="s">
        <v>2230</v>
      </c>
      <c r="Y221" s="26" t="s">
        <v>2231</v>
      </c>
      <c r="Z221" s="26" t="s">
        <v>3071</v>
      </c>
      <c r="AA221" s="26" t="s">
        <v>3070</v>
      </c>
      <c r="AB221" s="26">
        <v>3037373801</v>
      </c>
      <c r="AC221" s="26"/>
      <c r="AD221" s="26"/>
      <c r="AE221" s="26" t="s">
        <v>3072</v>
      </c>
      <c r="AF221" s="26" t="s">
        <v>2223</v>
      </c>
      <c r="AG221" s="26" t="s">
        <v>545</v>
      </c>
      <c r="AH221" s="26" t="s">
        <v>2224</v>
      </c>
      <c r="AI221" s="26" t="s">
        <v>3051</v>
      </c>
      <c r="AJ221" s="26" t="s">
        <v>2225</v>
      </c>
      <c r="AK221" s="26">
        <v>80111</v>
      </c>
      <c r="AL221" s="26" t="s">
        <v>545</v>
      </c>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t="s">
        <v>2239</v>
      </c>
      <c r="CG221" s="26"/>
      <c r="CH221" s="26"/>
      <c r="CI221" s="26"/>
      <c r="CJ221" s="26"/>
      <c r="CK221" s="26"/>
      <c r="CL221" s="26"/>
      <c r="CM221" s="26"/>
      <c r="CN221" s="26">
        <v>896</v>
      </c>
      <c r="CO221" s="26">
        <v>679</v>
      </c>
      <c r="CP221" s="26"/>
      <c r="CQ221" s="26"/>
      <c r="CR221" s="26"/>
      <c r="CS221" s="26" t="s">
        <v>561</v>
      </c>
      <c r="CT221" s="26">
        <v>12</v>
      </c>
      <c r="CU221" s="26"/>
      <c r="CV221" s="26"/>
      <c r="CW221" s="26">
        <v>68322</v>
      </c>
      <c r="CX221" s="740">
        <v>769</v>
      </c>
      <c r="CY221" s="26"/>
      <c r="CZ221" s="26"/>
      <c r="DA221" s="26"/>
      <c r="DB221" s="26"/>
      <c r="DC221" s="26"/>
      <c r="DD221" s="26" t="s">
        <v>663</v>
      </c>
      <c r="DE221" s="26" t="s">
        <v>3073</v>
      </c>
      <c r="DF221" s="26" t="s">
        <v>3074</v>
      </c>
      <c r="DG221" s="26" t="s">
        <v>3075</v>
      </c>
      <c r="DH221" s="26">
        <v>3037373860</v>
      </c>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row>
    <row r="222" spans="1:155" x14ac:dyDescent="0.2">
      <c r="A222" s="739">
        <v>11368</v>
      </c>
      <c r="B222" s="26" t="s">
        <v>3076</v>
      </c>
      <c r="C222" s="26"/>
      <c r="D222" s="26"/>
      <c r="E222" s="26"/>
      <c r="F222" s="26"/>
      <c r="G222" s="26"/>
      <c r="H222" s="26"/>
      <c r="I222" s="26"/>
      <c r="J222" s="26" t="s">
        <v>3077</v>
      </c>
      <c r="K222" s="26"/>
      <c r="L222" s="26" t="s">
        <v>3078</v>
      </c>
      <c r="M222" s="26" t="s">
        <v>997</v>
      </c>
      <c r="N222" s="26" t="s">
        <v>754</v>
      </c>
      <c r="O222" s="26">
        <v>10577</v>
      </c>
      <c r="P222" s="26" t="s">
        <v>545</v>
      </c>
      <c r="Q222" s="26">
        <v>9144688602</v>
      </c>
      <c r="R222" s="26"/>
      <c r="S222" s="26" t="s">
        <v>1129</v>
      </c>
      <c r="T222" s="26" t="s">
        <v>3079</v>
      </c>
      <c r="U222" s="26" t="s">
        <v>647</v>
      </c>
      <c r="V222" s="26" t="s">
        <v>3080</v>
      </c>
      <c r="W222" s="26" t="s">
        <v>3081</v>
      </c>
      <c r="X222" s="26" t="s">
        <v>3082</v>
      </c>
      <c r="Y222" s="26" t="s">
        <v>3083</v>
      </c>
      <c r="Z222" s="26" t="s">
        <v>3084</v>
      </c>
      <c r="AA222" s="26" t="s">
        <v>3076</v>
      </c>
      <c r="AB222" s="26">
        <v>9144688602</v>
      </c>
      <c r="AC222" s="26"/>
      <c r="AD222" s="26"/>
      <c r="AE222" s="26" t="s">
        <v>3080</v>
      </c>
      <c r="AF222" s="26" t="s">
        <v>3077</v>
      </c>
      <c r="AG222" s="26" t="s">
        <v>545</v>
      </c>
      <c r="AH222" s="26" t="s">
        <v>3078</v>
      </c>
      <c r="AI222" s="26" t="s">
        <v>997</v>
      </c>
      <c r="AJ222" s="26" t="s">
        <v>754</v>
      </c>
      <c r="AK222" s="26">
        <v>10577</v>
      </c>
      <c r="AL222" s="26" t="s">
        <v>545</v>
      </c>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v>1217</v>
      </c>
      <c r="CO222" s="26">
        <v>3051</v>
      </c>
      <c r="CP222" s="26"/>
      <c r="CQ222" s="26"/>
      <c r="CR222" s="26"/>
      <c r="CS222" s="26" t="s">
        <v>561</v>
      </c>
      <c r="CT222" s="26">
        <v>12</v>
      </c>
      <c r="CU222" s="26"/>
      <c r="CV222" s="26"/>
      <c r="CW222" s="26">
        <v>11551</v>
      </c>
      <c r="CX222" s="26"/>
      <c r="CY222" s="26"/>
      <c r="CZ222" s="26"/>
      <c r="DA222" s="26"/>
      <c r="DB222" s="26"/>
      <c r="DC222" s="26"/>
      <c r="DD222" s="26" t="s">
        <v>903</v>
      </c>
      <c r="DE222" s="26" t="s">
        <v>3085</v>
      </c>
      <c r="DF222" s="26" t="s">
        <v>3086</v>
      </c>
      <c r="DG222" s="26" t="s">
        <v>3087</v>
      </c>
      <c r="DH222" s="26">
        <v>6468677321</v>
      </c>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row>
    <row r="223" spans="1:155" x14ac:dyDescent="0.2">
      <c r="A223" s="739">
        <v>11266</v>
      </c>
      <c r="B223" s="26" t="s">
        <v>3088</v>
      </c>
      <c r="C223" s="26"/>
      <c r="D223" s="26"/>
      <c r="E223" s="26"/>
      <c r="F223" s="26"/>
      <c r="G223" s="26"/>
      <c r="H223" s="26"/>
      <c r="I223" s="26"/>
      <c r="J223" s="26" t="s">
        <v>3077</v>
      </c>
      <c r="K223" s="26"/>
      <c r="L223" s="26" t="s">
        <v>3078</v>
      </c>
      <c r="M223" s="26" t="s">
        <v>997</v>
      </c>
      <c r="N223" s="26" t="s">
        <v>754</v>
      </c>
      <c r="O223" s="26">
        <v>10577</v>
      </c>
      <c r="P223" s="26" t="s">
        <v>545</v>
      </c>
      <c r="Q223" s="26">
        <v>9144688602</v>
      </c>
      <c r="R223" s="26"/>
      <c r="S223" s="26" t="s">
        <v>1129</v>
      </c>
      <c r="T223" s="26" t="s">
        <v>3079</v>
      </c>
      <c r="U223" s="26" t="s">
        <v>647</v>
      </c>
      <c r="V223" s="26" t="s">
        <v>3080</v>
      </c>
      <c r="W223" s="26" t="s">
        <v>3081</v>
      </c>
      <c r="X223" s="26" t="s">
        <v>3082</v>
      </c>
      <c r="Y223" s="26" t="s">
        <v>3083</v>
      </c>
      <c r="Z223" s="26" t="s">
        <v>3089</v>
      </c>
      <c r="AA223" s="26" t="s">
        <v>3088</v>
      </c>
      <c r="AB223" s="26">
        <v>9144688602</v>
      </c>
      <c r="AC223" s="26"/>
      <c r="AD223" s="26"/>
      <c r="AE223" s="26" t="s">
        <v>3080</v>
      </c>
      <c r="AF223" s="26" t="s">
        <v>3077</v>
      </c>
      <c r="AG223" s="26" t="s">
        <v>545</v>
      </c>
      <c r="AH223" s="26" t="s">
        <v>3078</v>
      </c>
      <c r="AI223" s="26" t="s">
        <v>997</v>
      </c>
      <c r="AJ223" s="26" t="s">
        <v>754</v>
      </c>
      <c r="AK223" s="548">
        <v>10577</v>
      </c>
      <c r="AL223" s="26" t="s">
        <v>545</v>
      </c>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v>1118</v>
      </c>
      <c r="CO223" s="26">
        <v>3081</v>
      </c>
      <c r="CP223" s="26"/>
      <c r="CQ223" s="26"/>
      <c r="CR223" s="26"/>
      <c r="CS223" s="26" t="s">
        <v>561</v>
      </c>
      <c r="CT223" s="26">
        <v>12</v>
      </c>
      <c r="CU223" s="26"/>
      <c r="CV223" s="26"/>
      <c r="CW223" s="26">
        <v>43630</v>
      </c>
      <c r="CX223" s="26"/>
      <c r="CY223" s="26"/>
      <c r="CZ223" s="26"/>
      <c r="DA223" s="26"/>
      <c r="DB223" s="26"/>
      <c r="DC223" s="26"/>
      <c r="DD223" s="26" t="s">
        <v>903</v>
      </c>
      <c r="DE223" s="26" t="s">
        <v>3085</v>
      </c>
      <c r="DF223" s="26" t="s">
        <v>3086</v>
      </c>
      <c r="DG223" s="26" t="s">
        <v>3087</v>
      </c>
      <c r="DH223" s="26">
        <v>6468677321</v>
      </c>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row>
    <row r="224" spans="1:155" x14ac:dyDescent="0.2">
      <c r="A224" s="739">
        <v>10479</v>
      </c>
      <c r="B224" s="26" t="s">
        <v>3090</v>
      </c>
      <c r="C224" s="26" t="s">
        <v>545</v>
      </c>
      <c r="D224" s="26"/>
      <c r="E224" s="26" t="s">
        <v>545</v>
      </c>
      <c r="F224" s="26"/>
      <c r="G224" s="26" t="s">
        <v>545</v>
      </c>
      <c r="H224" s="26" t="s">
        <v>545</v>
      </c>
      <c r="I224" s="26" t="s">
        <v>545</v>
      </c>
      <c r="J224" s="26" t="s">
        <v>1820</v>
      </c>
      <c r="K224" s="26"/>
      <c r="L224" s="26" t="s">
        <v>1821</v>
      </c>
      <c r="M224" s="26" t="s">
        <v>1822</v>
      </c>
      <c r="N224" s="26" t="s">
        <v>1561</v>
      </c>
      <c r="O224" s="26">
        <v>63017</v>
      </c>
      <c r="P224" s="26">
        <v>1706</v>
      </c>
      <c r="Q224" s="26">
        <v>6149969090</v>
      </c>
      <c r="R224" s="26"/>
      <c r="S224" s="26" t="s">
        <v>817</v>
      </c>
      <c r="T224" s="26" t="s">
        <v>3091</v>
      </c>
      <c r="U224" s="26" t="s">
        <v>553</v>
      </c>
      <c r="V224" s="26" t="s">
        <v>3092</v>
      </c>
      <c r="W224" s="26" t="s">
        <v>545</v>
      </c>
      <c r="X224" s="26" t="s">
        <v>1826</v>
      </c>
      <c r="Y224" s="26" t="s">
        <v>1827</v>
      </c>
      <c r="Z224" s="26" t="s">
        <v>1828</v>
      </c>
      <c r="AA224" s="26" t="s">
        <v>3090</v>
      </c>
      <c r="AB224" s="26">
        <v>6367368088</v>
      </c>
      <c r="AC224" s="26"/>
      <c r="AD224" s="26"/>
      <c r="AE224" s="26" t="s">
        <v>1829</v>
      </c>
      <c r="AF224" s="26" t="s">
        <v>1820</v>
      </c>
      <c r="AG224" s="26" t="s">
        <v>545</v>
      </c>
      <c r="AH224" s="26" t="s">
        <v>1821</v>
      </c>
      <c r="AI224" s="26" t="s">
        <v>1822</v>
      </c>
      <c r="AJ224" s="26" t="s">
        <v>1561</v>
      </c>
      <c r="AK224" s="26">
        <v>63017</v>
      </c>
      <c r="AL224" s="26">
        <v>1706</v>
      </c>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t="s">
        <v>3093</v>
      </c>
      <c r="CG224" s="26"/>
      <c r="CH224" s="26"/>
      <c r="CI224" s="26"/>
      <c r="CJ224" s="26"/>
      <c r="CK224" s="26"/>
      <c r="CL224" s="26"/>
      <c r="CM224" s="26"/>
      <c r="CN224" s="26">
        <v>3028</v>
      </c>
      <c r="CO224" s="26">
        <v>2882</v>
      </c>
      <c r="CP224" s="26"/>
      <c r="CQ224" s="26"/>
      <c r="CR224" s="26"/>
      <c r="CS224" s="26" t="s">
        <v>561</v>
      </c>
      <c r="CT224" s="26">
        <v>12</v>
      </c>
      <c r="CU224" s="26"/>
      <c r="CV224" s="26"/>
      <c r="CW224" s="26">
        <v>71323</v>
      </c>
      <c r="CX224" s="26" t="s">
        <v>545</v>
      </c>
      <c r="CY224" s="26"/>
      <c r="CZ224" s="26" t="s">
        <v>545</v>
      </c>
      <c r="DA224" s="26" t="s">
        <v>545</v>
      </c>
      <c r="DB224" s="26" t="s">
        <v>545</v>
      </c>
      <c r="DC224" s="26" t="s">
        <v>545</v>
      </c>
      <c r="DD224" s="26" t="s">
        <v>3094</v>
      </c>
      <c r="DE224" s="26" t="s">
        <v>3095</v>
      </c>
      <c r="DF224" s="26" t="s">
        <v>3096</v>
      </c>
      <c r="DG224" s="26" t="s">
        <v>3097</v>
      </c>
      <c r="DH224" s="26">
        <v>6367367369</v>
      </c>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row>
    <row r="225" spans="1:155" x14ac:dyDescent="0.2">
      <c r="A225" s="739">
        <v>10080</v>
      </c>
      <c r="B225" s="26" t="s">
        <v>3098</v>
      </c>
      <c r="C225" s="26"/>
      <c r="D225" s="26"/>
      <c r="E225" s="26"/>
      <c r="F225" s="26"/>
      <c r="G225" s="26"/>
      <c r="H225" s="26"/>
      <c r="I225" s="26"/>
      <c r="J225" s="26" t="s">
        <v>3099</v>
      </c>
      <c r="K225" s="26"/>
      <c r="L225" s="26" t="s">
        <v>1164</v>
      </c>
      <c r="M225" s="26" t="s">
        <v>1165</v>
      </c>
      <c r="N225" s="26" t="s">
        <v>764</v>
      </c>
      <c r="O225" s="26">
        <v>53713</v>
      </c>
      <c r="P225" s="26" t="s">
        <v>545</v>
      </c>
      <c r="Q225" s="26">
        <v>6089776551</v>
      </c>
      <c r="R225" s="26">
        <v>6082264740</v>
      </c>
      <c r="S225" s="26" t="s">
        <v>637</v>
      </c>
      <c r="T225" s="26" t="s">
        <v>3100</v>
      </c>
      <c r="U225" s="26" t="s">
        <v>3101</v>
      </c>
      <c r="V225" s="26" t="s">
        <v>3102</v>
      </c>
      <c r="W225" s="26" t="s">
        <v>3103</v>
      </c>
      <c r="X225" s="26" t="s">
        <v>1604</v>
      </c>
      <c r="Y225" s="26" t="s">
        <v>3104</v>
      </c>
      <c r="Z225" s="26" t="s">
        <v>3105</v>
      </c>
      <c r="AA225" s="26" t="s">
        <v>3098</v>
      </c>
      <c r="AB225" s="26">
        <v>6085765288</v>
      </c>
      <c r="AC225" s="26"/>
      <c r="AD225" s="26"/>
      <c r="AE225" s="26" t="s">
        <v>3106</v>
      </c>
      <c r="AF225" s="26" t="s">
        <v>3099</v>
      </c>
      <c r="AG225" s="26" t="s">
        <v>545</v>
      </c>
      <c r="AH225" s="26" t="s">
        <v>1164</v>
      </c>
      <c r="AI225" s="26" t="s">
        <v>1165</v>
      </c>
      <c r="AJ225" s="26" t="s">
        <v>764</v>
      </c>
      <c r="AK225" s="26">
        <v>53713</v>
      </c>
      <c r="AL225" s="26" t="s">
        <v>545</v>
      </c>
      <c r="AM225" s="26" t="s">
        <v>3107</v>
      </c>
      <c r="AN225" s="26" t="s">
        <v>3108</v>
      </c>
      <c r="AO225" s="26" t="s">
        <v>3109</v>
      </c>
      <c r="AP225" s="26" t="s">
        <v>3098</v>
      </c>
      <c r="AQ225" s="26">
        <v>6082840903</v>
      </c>
      <c r="AR225" s="26"/>
      <c r="AS225" s="26">
        <v>6089779885</v>
      </c>
      <c r="AT225" s="26" t="s">
        <v>3110</v>
      </c>
      <c r="AU225" s="26" t="s">
        <v>3099</v>
      </c>
      <c r="AV225" s="26" t="s">
        <v>545</v>
      </c>
      <c r="AW225" s="26" t="s">
        <v>1164</v>
      </c>
      <c r="AX225" s="26" t="s">
        <v>1165</v>
      </c>
      <c r="AY225" s="26" t="s">
        <v>764</v>
      </c>
      <c r="AZ225" s="26" t="s">
        <v>3111</v>
      </c>
      <c r="BA225" s="26" t="s">
        <v>545</v>
      </c>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t="s">
        <v>3112</v>
      </c>
      <c r="CG225" s="26"/>
      <c r="CH225" s="26"/>
      <c r="CI225" s="26"/>
      <c r="CJ225" s="26"/>
      <c r="CK225" s="26"/>
      <c r="CL225" s="26"/>
      <c r="CM225" s="26"/>
      <c r="CN225" s="26">
        <v>878</v>
      </c>
      <c r="CO225" s="26">
        <v>384</v>
      </c>
      <c r="CP225" s="26">
        <v>644</v>
      </c>
      <c r="CQ225" s="26"/>
      <c r="CR225" s="26"/>
      <c r="CS225" s="26" t="s">
        <v>561</v>
      </c>
      <c r="CT225" s="26">
        <v>12</v>
      </c>
      <c r="CU225" s="26"/>
      <c r="CV225" s="26"/>
      <c r="CW225" s="26">
        <v>64149</v>
      </c>
      <c r="CX225" s="740">
        <v>68</v>
      </c>
      <c r="CY225" s="26"/>
      <c r="CZ225" s="26"/>
      <c r="DA225" s="26"/>
      <c r="DB225" s="26"/>
      <c r="DC225" s="26"/>
      <c r="DD225" s="26" t="s">
        <v>1120</v>
      </c>
      <c r="DE225" s="26" t="s">
        <v>3113</v>
      </c>
      <c r="DF225" s="26" t="s">
        <v>1475</v>
      </c>
      <c r="DG225" s="26" t="s">
        <v>3114</v>
      </c>
      <c r="DH225" s="26">
        <v>6089777887</v>
      </c>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row>
    <row r="226" spans="1:155" x14ac:dyDescent="0.2">
      <c r="A226" s="739">
        <v>11191</v>
      </c>
      <c r="B226" s="26" t="s">
        <v>3115</v>
      </c>
      <c r="C226" s="26"/>
      <c r="D226" s="26"/>
      <c r="E226" s="26"/>
      <c r="F226" s="26"/>
      <c r="G226" s="26"/>
      <c r="H226" s="26"/>
      <c r="I226" s="26"/>
      <c r="J226" s="26" t="s">
        <v>3116</v>
      </c>
      <c r="K226" s="26" t="s">
        <v>3117</v>
      </c>
      <c r="L226" s="26" t="s">
        <v>2177</v>
      </c>
      <c r="M226" s="26"/>
      <c r="N226" s="26" t="s">
        <v>701</v>
      </c>
      <c r="O226" s="26">
        <v>28262</v>
      </c>
      <c r="P226" s="26" t="s">
        <v>545</v>
      </c>
      <c r="Q226" s="26">
        <v>2017435073</v>
      </c>
      <c r="R226" s="26">
        <v>2017435006</v>
      </c>
      <c r="S226" s="26" t="s">
        <v>2851</v>
      </c>
      <c r="T226" s="26" t="s">
        <v>3118</v>
      </c>
      <c r="U226" s="26" t="s">
        <v>725</v>
      </c>
      <c r="V226" s="26" t="s">
        <v>3119</v>
      </c>
      <c r="W226" s="26" t="s">
        <v>3120</v>
      </c>
      <c r="X226" s="26" t="s">
        <v>3121</v>
      </c>
      <c r="Y226" s="26" t="s">
        <v>2622</v>
      </c>
      <c r="Z226" s="26" t="s">
        <v>3122</v>
      </c>
      <c r="AA226" s="26" t="s">
        <v>3115</v>
      </c>
      <c r="AB226" s="26">
        <v>2017437203</v>
      </c>
      <c r="AC226" s="26"/>
      <c r="AD226" s="26"/>
      <c r="AE226" s="26" t="s">
        <v>3123</v>
      </c>
      <c r="AF226" s="26" t="s">
        <v>3124</v>
      </c>
      <c r="AG226" s="26" t="s">
        <v>3125</v>
      </c>
      <c r="AH226" s="26" t="s">
        <v>1667</v>
      </c>
      <c r="AI226" s="26"/>
      <c r="AJ226" s="26" t="s">
        <v>1025</v>
      </c>
      <c r="AK226" s="26">
        <v>7310</v>
      </c>
      <c r="AL226" s="26" t="s">
        <v>545</v>
      </c>
      <c r="AM226" s="26" t="s">
        <v>3126</v>
      </c>
      <c r="AN226" s="26" t="s">
        <v>3127</v>
      </c>
      <c r="AO226" s="26" t="s">
        <v>3128</v>
      </c>
      <c r="AP226" s="26" t="s">
        <v>3115</v>
      </c>
      <c r="AQ226" s="26">
        <v>2017435225</v>
      </c>
      <c r="AR226" s="26"/>
      <c r="AS226" s="26">
        <v>2017435006</v>
      </c>
      <c r="AT226" s="26" t="s">
        <v>3129</v>
      </c>
      <c r="AU226" s="26" t="s">
        <v>3124</v>
      </c>
      <c r="AV226" s="26" t="s">
        <v>3130</v>
      </c>
      <c r="AW226" s="26" t="s">
        <v>1667</v>
      </c>
      <c r="AX226" s="26"/>
      <c r="AY226" s="26" t="s">
        <v>1025</v>
      </c>
      <c r="AZ226" s="26" t="s">
        <v>3131</v>
      </c>
      <c r="BA226" s="26" t="s">
        <v>545</v>
      </c>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t="s">
        <v>3132</v>
      </c>
      <c r="CG226" s="26"/>
      <c r="CH226" s="26"/>
      <c r="CI226" s="26"/>
      <c r="CJ226" s="26"/>
      <c r="CK226" s="26"/>
      <c r="CL226" s="26"/>
      <c r="CM226" s="26"/>
      <c r="CN226" s="26">
        <v>1061</v>
      </c>
      <c r="CO226" s="26">
        <v>772</v>
      </c>
      <c r="CP226" s="26">
        <v>1601</v>
      </c>
      <c r="CQ226" s="26"/>
      <c r="CR226" s="26"/>
      <c r="CS226" s="26" t="s">
        <v>561</v>
      </c>
      <c r="CT226" s="26">
        <v>12</v>
      </c>
      <c r="CU226" s="26"/>
      <c r="CV226" s="26"/>
      <c r="CW226" s="26">
        <v>62880</v>
      </c>
      <c r="CX226" s="26"/>
      <c r="CY226" s="26"/>
      <c r="CZ226" s="26"/>
      <c r="DA226" s="26"/>
      <c r="DB226" s="26"/>
      <c r="DC226" s="26"/>
      <c r="DD226" s="26" t="s">
        <v>3133</v>
      </c>
      <c r="DE226" s="26" t="s">
        <v>3134</v>
      </c>
      <c r="DF226" s="26" t="s">
        <v>725</v>
      </c>
      <c r="DG226" s="26" t="s">
        <v>3123</v>
      </c>
      <c r="DH226" s="26">
        <v>2017435132</v>
      </c>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row>
    <row r="227" spans="1:155" x14ac:dyDescent="0.2">
      <c r="A227" s="739">
        <v>10031</v>
      </c>
      <c r="B227" s="26" t="s">
        <v>3135</v>
      </c>
      <c r="C227" s="26"/>
      <c r="D227" s="26"/>
      <c r="E227" s="26"/>
      <c r="F227" s="26"/>
      <c r="G227" s="26"/>
      <c r="H227" s="26"/>
      <c r="I227" s="26"/>
      <c r="J227" s="26" t="s">
        <v>3136</v>
      </c>
      <c r="K227" s="26"/>
      <c r="L227" s="26" t="s">
        <v>753</v>
      </c>
      <c r="M227" s="26"/>
      <c r="N227" s="26" t="s">
        <v>754</v>
      </c>
      <c r="O227" s="26">
        <v>10105</v>
      </c>
      <c r="P227" s="26" t="s">
        <v>545</v>
      </c>
      <c r="Q227" s="26">
        <v>2017435132</v>
      </c>
      <c r="R227" s="26">
        <v>2017435006</v>
      </c>
      <c r="S227" s="26" t="s">
        <v>3133</v>
      </c>
      <c r="T227" s="26" t="s">
        <v>3134</v>
      </c>
      <c r="U227" s="26" t="s">
        <v>3137</v>
      </c>
      <c r="V227" s="26" t="s">
        <v>3123</v>
      </c>
      <c r="W227" s="26" t="s">
        <v>3120</v>
      </c>
      <c r="X227" s="26" t="s">
        <v>3121</v>
      </c>
      <c r="Y227" s="26" t="s">
        <v>2622</v>
      </c>
      <c r="Z227" s="26" t="s">
        <v>3122</v>
      </c>
      <c r="AA227" s="26" t="s">
        <v>3115</v>
      </c>
      <c r="AB227" s="26">
        <v>2017437203</v>
      </c>
      <c r="AC227" s="26"/>
      <c r="AD227" s="26"/>
      <c r="AE227" s="26" t="s">
        <v>3123</v>
      </c>
      <c r="AF227" s="26" t="s">
        <v>3124</v>
      </c>
      <c r="AG227" s="26" t="s">
        <v>3125</v>
      </c>
      <c r="AH227" s="26" t="s">
        <v>1667</v>
      </c>
      <c r="AI227" s="26"/>
      <c r="AJ227" s="26" t="s">
        <v>1025</v>
      </c>
      <c r="AK227" s="26">
        <v>7310</v>
      </c>
      <c r="AL227" s="26" t="s">
        <v>545</v>
      </c>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t="s">
        <v>3138</v>
      </c>
      <c r="CG227" s="26"/>
      <c r="CH227" s="26"/>
      <c r="CI227" s="26"/>
      <c r="CJ227" s="26"/>
      <c r="CK227" s="26"/>
      <c r="CL227" s="26"/>
      <c r="CM227" s="26"/>
      <c r="CN227" s="26">
        <v>841</v>
      </c>
      <c r="CO227" s="26">
        <v>772</v>
      </c>
      <c r="CP227" s="26"/>
      <c r="CQ227" s="26"/>
      <c r="CR227" s="26"/>
      <c r="CS227" s="26" t="s">
        <v>561</v>
      </c>
      <c r="CT227" s="26">
        <v>12</v>
      </c>
      <c r="CU227" s="26"/>
      <c r="CV227" s="26"/>
      <c r="CW227" s="26">
        <v>62944</v>
      </c>
      <c r="CX227" s="740">
        <v>4965</v>
      </c>
      <c r="CY227" s="26"/>
      <c r="CZ227" s="26"/>
      <c r="DA227" s="26"/>
      <c r="DB227" s="26"/>
      <c r="DC227" s="26"/>
      <c r="DD227" s="26" t="s">
        <v>3133</v>
      </c>
      <c r="DE227" s="26" t="s">
        <v>3134</v>
      </c>
      <c r="DF227" s="26" t="s">
        <v>725</v>
      </c>
      <c r="DG227" s="26" t="s">
        <v>3123</v>
      </c>
      <c r="DH227" s="26">
        <v>2017435132</v>
      </c>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row>
    <row r="228" spans="1:155" x14ac:dyDescent="0.2">
      <c r="A228" s="739">
        <v>11524</v>
      </c>
      <c r="B228" s="26" t="s">
        <v>3139</v>
      </c>
      <c r="C228" s="26"/>
      <c r="D228" s="26"/>
      <c r="E228" s="26"/>
      <c r="F228" s="26"/>
      <c r="G228" s="26"/>
      <c r="H228" s="26"/>
      <c r="I228" s="26"/>
      <c r="J228" s="26" t="s">
        <v>3116</v>
      </c>
      <c r="K228" s="26" t="s">
        <v>3117</v>
      </c>
      <c r="L228" s="26" t="s">
        <v>2177</v>
      </c>
      <c r="M228" s="26"/>
      <c r="N228" s="26" t="s">
        <v>701</v>
      </c>
      <c r="O228" s="26">
        <v>28262</v>
      </c>
      <c r="P228" s="26" t="s">
        <v>545</v>
      </c>
      <c r="Q228" s="26">
        <v>2017435132</v>
      </c>
      <c r="R228" s="26">
        <v>2017435006</v>
      </c>
      <c r="S228" s="26" t="s">
        <v>3133</v>
      </c>
      <c r="T228" s="26" t="s">
        <v>3134</v>
      </c>
      <c r="U228" s="26" t="s">
        <v>3137</v>
      </c>
      <c r="V228" s="26" t="s">
        <v>3123</v>
      </c>
      <c r="W228" s="26" t="s">
        <v>3120</v>
      </c>
      <c r="X228" s="26" t="s">
        <v>3126</v>
      </c>
      <c r="Y228" s="26" t="s">
        <v>3127</v>
      </c>
      <c r="Z228" s="26" t="s">
        <v>3128</v>
      </c>
      <c r="AA228" s="26" t="s">
        <v>3139</v>
      </c>
      <c r="AB228" s="26">
        <v>2017435225</v>
      </c>
      <c r="AC228" s="26"/>
      <c r="AD228" s="26"/>
      <c r="AE228" s="26" t="s">
        <v>3123</v>
      </c>
      <c r="AF228" s="26" t="s">
        <v>3124</v>
      </c>
      <c r="AG228" s="26" t="s">
        <v>3140</v>
      </c>
      <c r="AH228" s="26" t="s">
        <v>1667</v>
      </c>
      <c r="AI228" s="26"/>
      <c r="AJ228" s="26" t="s">
        <v>1025</v>
      </c>
      <c r="AK228" s="26">
        <v>7310</v>
      </c>
      <c r="AL228" s="26" t="s">
        <v>545</v>
      </c>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t="s">
        <v>3132</v>
      </c>
      <c r="CG228" s="26"/>
      <c r="CH228" s="26"/>
      <c r="CI228" s="26"/>
      <c r="CJ228" s="26"/>
      <c r="CK228" s="26"/>
      <c r="CL228" s="26"/>
      <c r="CM228" s="26"/>
      <c r="CN228" s="26">
        <v>1368</v>
      </c>
      <c r="CO228" s="26">
        <v>1781</v>
      </c>
      <c r="CP228" s="26"/>
      <c r="CQ228" s="26"/>
      <c r="CR228" s="26"/>
      <c r="CS228" s="26" t="s">
        <v>561</v>
      </c>
      <c r="CT228" s="26">
        <v>12</v>
      </c>
      <c r="CU228" s="26"/>
      <c r="CV228" s="26"/>
      <c r="CW228" s="26">
        <v>78077</v>
      </c>
      <c r="CX228" s="740">
        <v>4965</v>
      </c>
      <c r="CY228" s="26"/>
      <c r="CZ228" s="26"/>
      <c r="DA228" s="26"/>
      <c r="DB228" s="26"/>
      <c r="DC228" s="26"/>
      <c r="DD228" s="26" t="s">
        <v>2851</v>
      </c>
      <c r="DE228" s="26" t="s">
        <v>3118</v>
      </c>
      <c r="DF228" s="26" t="s">
        <v>725</v>
      </c>
      <c r="DG228" s="26" t="s">
        <v>3123</v>
      </c>
      <c r="DH228" s="26">
        <v>2017435132</v>
      </c>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row>
    <row r="229" spans="1:155" x14ac:dyDescent="0.2">
      <c r="A229" s="739">
        <v>11369</v>
      </c>
      <c r="B229" s="26" t="s">
        <v>3141</v>
      </c>
      <c r="C229" s="26"/>
      <c r="D229" s="26"/>
      <c r="E229" s="26"/>
      <c r="F229" s="26"/>
      <c r="G229" s="26"/>
      <c r="H229" s="26"/>
      <c r="I229" s="26"/>
      <c r="J229" s="26" t="s">
        <v>3142</v>
      </c>
      <c r="K229" s="26"/>
      <c r="L229" s="26" t="s">
        <v>3143</v>
      </c>
      <c r="M229" s="26" t="s">
        <v>3143</v>
      </c>
      <c r="N229" s="26" t="s">
        <v>731</v>
      </c>
      <c r="O229" s="26">
        <v>16530</v>
      </c>
      <c r="P229" s="26" t="s">
        <v>545</v>
      </c>
      <c r="Q229" s="26">
        <v>8148702000</v>
      </c>
      <c r="R229" s="26">
        <v>8148704040</v>
      </c>
      <c r="S229" s="26" t="s">
        <v>1737</v>
      </c>
      <c r="T229" s="26" t="s">
        <v>3144</v>
      </c>
      <c r="U229" s="26" t="s">
        <v>3145</v>
      </c>
      <c r="V229" s="26" t="s">
        <v>3146</v>
      </c>
      <c r="W229" s="26" t="s">
        <v>3147</v>
      </c>
      <c r="X229" s="26" t="s">
        <v>1538</v>
      </c>
      <c r="Y229" s="26" t="s">
        <v>1235</v>
      </c>
      <c r="Z229" s="26" t="s">
        <v>3148</v>
      </c>
      <c r="AA229" s="26" t="s">
        <v>3141</v>
      </c>
      <c r="AB229" s="26">
        <v>8145665098</v>
      </c>
      <c r="AC229" s="26"/>
      <c r="AD229" s="26">
        <v>8148704040</v>
      </c>
      <c r="AE229" s="26" t="s">
        <v>3149</v>
      </c>
      <c r="AF229" s="26" t="s">
        <v>3142</v>
      </c>
      <c r="AG229" s="26" t="s">
        <v>545</v>
      </c>
      <c r="AH229" s="26" t="s">
        <v>3143</v>
      </c>
      <c r="AI229" s="26" t="s">
        <v>3143</v>
      </c>
      <c r="AJ229" s="26" t="s">
        <v>731</v>
      </c>
      <c r="AK229" s="26">
        <v>16530</v>
      </c>
      <c r="AL229" s="26" t="s">
        <v>545</v>
      </c>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t="s">
        <v>3150</v>
      </c>
      <c r="CG229" s="26"/>
      <c r="CH229" s="26"/>
      <c r="CI229" s="26"/>
      <c r="CJ229" s="26"/>
      <c r="CK229" s="26"/>
      <c r="CL229" s="26"/>
      <c r="CM229" s="26"/>
      <c r="CN229" s="26">
        <v>1218</v>
      </c>
      <c r="CO229" s="26">
        <v>655</v>
      </c>
      <c r="CP229" s="26"/>
      <c r="CQ229" s="26"/>
      <c r="CR229" s="26"/>
      <c r="CS229" s="26" t="s">
        <v>561</v>
      </c>
      <c r="CT229" s="26">
        <v>12</v>
      </c>
      <c r="CU229" s="26"/>
      <c r="CV229" s="26"/>
      <c r="CW229" s="26">
        <v>70769</v>
      </c>
      <c r="CX229" s="26"/>
      <c r="CY229" s="26"/>
      <c r="CZ229" s="26"/>
      <c r="DA229" s="26"/>
      <c r="DB229" s="26"/>
      <c r="DC229" s="26"/>
      <c r="DD229" s="26" t="s">
        <v>3151</v>
      </c>
      <c r="DE229" s="26" t="s">
        <v>3152</v>
      </c>
      <c r="DF229" s="26" t="s">
        <v>3153</v>
      </c>
      <c r="DG229" s="26" t="s">
        <v>3154</v>
      </c>
      <c r="DH229" s="26">
        <v>8145725089</v>
      </c>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row>
    <row r="230" spans="1:155" x14ac:dyDescent="0.2">
      <c r="A230" s="739">
        <v>10508</v>
      </c>
      <c r="B230" s="26" t="s">
        <v>3155</v>
      </c>
      <c r="C230" s="26" t="s">
        <v>545</v>
      </c>
      <c r="D230" s="26"/>
      <c r="E230" s="26"/>
      <c r="F230" s="26"/>
      <c r="G230" s="26" t="s">
        <v>545</v>
      </c>
      <c r="H230" s="26" t="s">
        <v>545</v>
      </c>
      <c r="I230" s="26" t="s">
        <v>545</v>
      </c>
      <c r="J230" s="26" t="s">
        <v>3156</v>
      </c>
      <c r="K230" s="26"/>
      <c r="L230" s="26" t="s">
        <v>3157</v>
      </c>
      <c r="M230" s="26" t="s">
        <v>3158</v>
      </c>
      <c r="N230" s="26" t="s">
        <v>1532</v>
      </c>
      <c r="O230" s="26">
        <v>46528</v>
      </c>
      <c r="P230" s="26" t="s">
        <v>545</v>
      </c>
      <c r="Q230" s="26">
        <v>5745339511</v>
      </c>
      <c r="R230" s="26">
        <v>5745376641</v>
      </c>
      <c r="S230" s="26" t="s">
        <v>3159</v>
      </c>
      <c r="T230" s="26" t="s">
        <v>3160</v>
      </c>
      <c r="U230" s="26" t="s">
        <v>647</v>
      </c>
      <c r="V230" s="26" t="s">
        <v>3161</v>
      </c>
      <c r="W230" s="26" t="s">
        <v>3162</v>
      </c>
      <c r="X230" s="26" t="s">
        <v>3163</v>
      </c>
      <c r="Y230" s="26" t="s">
        <v>2988</v>
      </c>
      <c r="Z230" s="26" t="s">
        <v>3164</v>
      </c>
      <c r="AA230" s="26" t="s">
        <v>3155</v>
      </c>
      <c r="AB230" s="26">
        <v>5745339511</v>
      </c>
      <c r="AC230" s="26"/>
      <c r="AD230" s="26"/>
      <c r="AE230" s="26" t="s">
        <v>3165</v>
      </c>
      <c r="AF230" s="26" t="s">
        <v>3156</v>
      </c>
      <c r="AG230" s="26" t="s">
        <v>545</v>
      </c>
      <c r="AH230" s="26" t="s">
        <v>3157</v>
      </c>
      <c r="AI230" s="26" t="s">
        <v>3158</v>
      </c>
      <c r="AJ230" s="26" t="s">
        <v>1532</v>
      </c>
      <c r="AK230" s="548">
        <v>46528</v>
      </c>
      <c r="AL230" s="26" t="s">
        <v>545</v>
      </c>
      <c r="AM230" s="26"/>
      <c r="AN230" s="26"/>
      <c r="AO230" s="26"/>
      <c r="AP230" s="26"/>
      <c r="AQ230" s="26"/>
      <c r="AR230" s="26"/>
      <c r="AS230" s="26"/>
      <c r="AT230" s="26"/>
      <c r="AU230" s="26"/>
      <c r="AV230" s="26"/>
      <c r="AW230" s="26"/>
      <c r="AX230" s="26"/>
      <c r="AY230" s="26"/>
      <c r="AZ230" s="548"/>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t="s">
        <v>3166</v>
      </c>
      <c r="CG230" s="26"/>
      <c r="CH230" s="26"/>
      <c r="CI230" s="26"/>
      <c r="CJ230" s="26"/>
      <c r="CK230" s="26"/>
      <c r="CL230" s="26"/>
      <c r="CM230" s="26"/>
      <c r="CN230" s="26">
        <v>2618</v>
      </c>
      <c r="CO230" s="26">
        <v>1260</v>
      </c>
      <c r="CP230" s="26"/>
      <c r="CQ230" s="26"/>
      <c r="CR230" s="26"/>
      <c r="CS230" s="26" t="s">
        <v>561</v>
      </c>
      <c r="CT230" s="26">
        <v>12</v>
      </c>
      <c r="CU230" s="26"/>
      <c r="CV230" s="26"/>
      <c r="CW230" s="26">
        <v>57991</v>
      </c>
      <c r="CX230" s="26" t="s">
        <v>545</v>
      </c>
      <c r="CY230" s="26"/>
      <c r="CZ230" s="26" t="s">
        <v>545</v>
      </c>
      <c r="DA230" s="26" t="s">
        <v>545</v>
      </c>
      <c r="DB230" s="26" t="s">
        <v>545</v>
      </c>
      <c r="DC230" s="26" t="s">
        <v>545</v>
      </c>
      <c r="DD230" s="26" t="s">
        <v>3167</v>
      </c>
      <c r="DE230" s="26" t="s">
        <v>3168</v>
      </c>
      <c r="DF230" s="26" t="s">
        <v>3169</v>
      </c>
      <c r="DG230" s="26" t="s">
        <v>3170</v>
      </c>
      <c r="DH230" s="26">
        <v>5745339511</v>
      </c>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row>
    <row r="231" spans="1:155" x14ac:dyDescent="0.2">
      <c r="A231" s="739">
        <v>11169</v>
      </c>
      <c r="B231" s="26" t="s">
        <v>3171</v>
      </c>
      <c r="C231" s="26" t="s">
        <v>545</v>
      </c>
      <c r="D231" s="26"/>
      <c r="E231" s="26" t="s">
        <v>545</v>
      </c>
      <c r="F231" s="26"/>
      <c r="G231" s="26" t="s">
        <v>545</v>
      </c>
      <c r="H231" s="26" t="s">
        <v>545</v>
      </c>
      <c r="I231" s="26" t="s">
        <v>545</v>
      </c>
      <c r="J231" s="26" t="s">
        <v>3172</v>
      </c>
      <c r="K231" s="26"/>
      <c r="L231" s="26" t="s">
        <v>2751</v>
      </c>
      <c r="M231" s="26" t="s">
        <v>3173</v>
      </c>
      <c r="N231" s="26" t="s">
        <v>1025</v>
      </c>
      <c r="O231" s="738">
        <v>7059</v>
      </c>
      <c r="P231" s="26" t="s">
        <v>545</v>
      </c>
      <c r="Q231" s="26">
        <v>9086043000</v>
      </c>
      <c r="R231" s="26">
        <v>9086043412</v>
      </c>
      <c r="S231" s="26" t="s">
        <v>3174</v>
      </c>
      <c r="T231" s="26" t="s">
        <v>3175</v>
      </c>
      <c r="U231" s="26" t="s">
        <v>734</v>
      </c>
      <c r="V231" s="26" t="s">
        <v>3176</v>
      </c>
      <c r="W231" s="26" t="s">
        <v>3177</v>
      </c>
      <c r="X231" s="26" t="s">
        <v>1069</v>
      </c>
      <c r="Y231" s="26" t="s">
        <v>3178</v>
      </c>
      <c r="Z231" s="26" t="s">
        <v>3179</v>
      </c>
      <c r="AA231" s="26" t="s">
        <v>3180</v>
      </c>
      <c r="AB231" s="26">
        <v>9086043505</v>
      </c>
      <c r="AC231" s="26"/>
      <c r="AD231" s="26">
        <v>9086043526</v>
      </c>
      <c r="AE231" s="26" t="s">
        <v>3181</v>
      </c>
      <c r="AF231" s="26" t="s">
        <v>3172</v>
      </c>
      <c r="AG231" s="26" t="s">
        <v>545</v>
      </c>
      <c r="AH231" s="26" t="s">
        <v>2751</v>
      </c>
      <c r="AI231" s="26" t="s">
        <v>3173</v>
      </c>
      <c r="AJ231" s="26" t="s">
        <v>1025</v>
      </c>
      <c r="AK231" s="548">
        <v>7059</v>
      </c>
      <c r="AL231" s="26" t="s">
        <v>545</v>
      </c>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t="s">
        <v>3182</v>
      </c>
      <c r="CG231" s="26"/>
      <c r="CH231" s="26"/>
      <c r="CI231" s="26"/>
      <c r="CJ231" s="26"/>
      <c r="CK231" s="26"/>
      <c r="CL231" s="26"/>
      <c r="CM231" s="26"/>
      <c r="CN231" s="26">
        <v>2371</v>
      </c>
      <c r="CO231" s="26">
        <v>2501</v>
      </c>
      <c r="CP231" s="26"/>
      <c r="CQ231" s="26"/>
      <c r="CR231" s="26"/>
      <c r="CS231" s="26" t="s">
        <v>561</v>
      </c>
      <c r="CT231" s="26">
        <v>12</v>
      </c>
      <c r="CU231" s="26"/>
      <c r="CV231" s="26"/>
      <c r="CW231" s="26">
        <v>16044</v>
      </c>
      <c r="CX231" s="740">
        <v>1120</v>
      </c>
      <c r="CY231" s="26"/>
      <c r="CZ231" s="26" t="s">
        <v>545</v>
      </c>
      <c r="DA231" s="26" t="s">
        <v>545</v>
      </c>
      <c r="DB231" s="26" t="s">
        <v>545</v>
      </c>
      <c r="DC231" s="26" t="s">
        <v>545</v>
      </c>
      <c r="DD231" s="26" t="s">
        <v>1645</v>
      </c>
      <c r="DE231" s="26" t="s">
        <v>3183</v>
      </c>
      <c r="DF231" s="26" t="s">
        <v>3184</v>
      </c>
      <c r="DG231" s="26" t="s">
        <v>3185</v>
      </c>
      <c r="DH231" s="26">
        <v>9086047155</v>
      </c>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row>
    <row r="232" spans="1:155" x14ac:dyDescent="0.2">
      <c r="A232" s="739">
        <v>11170</v>
      </c>
      <c r="B232" s="26" t="s">
        <v>3180</v>
      </c>
      <c r="C232" s="26" t="s">
        <v>545</v>
      </c>
      <c r="D232" s="26"/>
      <c r="E232" s="26" t="s">
        <v>545</v>
      </c>
      <c r="F232" s="26"/>
      <c r="G232" s="26" t="s">
        <v>545</v>
      </c>
      <c r="H232" s="26" t="s">
        <v>545</v>
      </c>
      <c r="I232" s="26" t="s">
        <v>545</v>
      </c>
      <c r="J232" s="26" t="s">
        <v>3172</v>
      </c>
      <c r="K232" s="26"/>
      <c r="L232" s="26" t="s">
        <v>2751</v>
      </c>
      <c r="M232" s="26" t="s">
        <v>3173</v>
      </c>
      <c r="N232" s="26" t="s">
        <v>1025</v>
      </c>
      <c r="O232" s="738">
        <v>7059</v>
      </c>
      <c r="P232" s="26" t="s">
        <v>545</v>
      </c>
      <c r="Q232" s="26">
        <v>9086043000</v>
      </c>
      <c r="R232" s="26">
        <v>9086043412</v>
      </c>
      <c r="S232" s="26" t="s">
        <v>3174</v>
      </c>
      <c r="T232" s="26" t="s">
        <v>3175</v>
      </c>
      <c r="U232" s="26" t="s">
        <v>734</v>
      </c>
      <c r="V232" s="26" t="s">
        <v>3176</v>
      </c>
      <c r="W232" s="26" t="s">
        <v>3186</v>
      </c>
      <c r="X232" s="26" t="s">
        <v>1069</v>
      </c>
      <c r="Y232" s="26" t="s">
        <v>3178</v>
      </c>
      <c r="Z232" s="26" t="s">
        <v>3179</v>
      </c>
      <c r="AA232" s="26" t="s">
        <v>3180</v>
      </c>
      <c r="AB232" s="26">
        <v>9086043505</v>
      </c>
      <c r="AC232" s="26"/>
      <c r="AD232" s="26">
        <v>9086043526</v>
      </c>
      <c r="AE232" s="26" t="s">
        <v>3181</v>
      </c>
      <c r="AF232" s="26" t="s">
        <v>3172</v>
      </c>
      <c r="AG232" s="26" t="s">
        <v>545</v>
      </c>
      <c r="AH232" s="26" t="s">
        <v>2751</v>
      </c>
      <c r="AI232" s="26" t="s">
        <v>3173</v>
      </c>
      <c r="AJ232" s="26" t="s">
        <v>1025</v>
      </c>
      <c r="AK232" s="548">
        <v>7059</v>
      </c>
      <c r="AL232" s="26" t="s">
        <v>545</v>
      </c>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t="s">
        <v>3187</v>
      </c>
      <c r="CG232" s="26"/>
      <c r="CH232" s="26"/>
      <c r="CI232" s="26"/>
      <c r="CJ232" s="26"/>
      <c r="CK232" s="26"/>
      <c r="CL232" s="26"/>
      <c r="CM232" s="26"/>
      <c r="CN232" s="26">
        <v>2372</v>
      </c>
      <c r="CO232" s="26">
        <v>2501</v>
      </c>
      <c r="CP232" s="26"/>
      <c r="CQ232" s="26"/>
      <c r="CR232" s="26"/>
      <c r="CS232" s="26" t="s">
        <v>561</v>
      </c>
      <c r="CT232" s="26">
        <v>12</v>
      </c>
      <c r="CU232" s="26"/>
      <c r="CV232" s="26"/>
      <c r="CW232" s="26">
        <v>16045</v>
      </c>
      <c r="CX232" s="740">
        <v>1120</v>
      </c>
      <c r="CY232" s="26"/>
      <c r="CZ232" s="26" t="s">
        <v>545</v>
      </c>
      <c r="DA232" s="26" t="s">
        <v>545</v>
      </c>
      <c r="DB232" s="26" t="s">
        <v>545</v>
      </c>
      <c r="DC232" s="26" t="s">
        <v>545</v>
      </c>
      <c r="DD232" s="26" t="s">
        <v>1645</v>
      </c>
      <c r="DE232" s="26" t="s">
        <v>3183</v>
      </c>
      <c r="DF232" s="26" t="s">
        <v>3184</v>
      </c>
      <c r="DG232" s="26" t="s">
        <v>3185</v>
      </c>
      <c r="DH232" s="26">
        <v>9086047155</v>
      </c>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row>
    <row r="233" spans="1:155" x14ac:dyDescent="0.2">
      <c r="A233" s="739">
        <v>11371</v>
      </c>
      <c r="B233" s="26" t="s">
        <v>3188</v>
      </c>
      <c r="C233" s="26"/>
      <c r="D233" s="26"/>
      <c r="E233" s="26"/>
      <c r="F233" s="26"/>
      <c r="G233" s="26"/>
      <c r="H233" s="26"/>
      <c r="I233" s="26"/>
      <c r="J233" s="26" t="s">
        <v>3172</v>
      </c>
      <c r="K233" s="26"/>
      <c r="L233" s="26" t="s">
        <v>2751</v>
      </c>
      <c r="M233" s="26" t="s">
        <v>3173</v>
      </c>
      <c r="N233" s="26" t="s">
        <v>1025</v>
      </c>
      <c r="O233" s="26">
        <v>7059</v>
      </c>
      <c r="P233" s="26">
        <v>830</v>
      </c>
      <c r="Q233" s="26">
        <v>9086043000</v>
      </c>
      <c r="R233" s="26">
        <v>9086043412</v>
      </c>
      <c r="S233" s="26" t="s">
        <v>3174</v>
      </c>
      <c r="T233" s="26" t="s">
        <v>3175</v>
      </c>
      <c r="U233" s="26" t="s">
        <v>734</v>
      </c>
      <c r="V233" s="26" t="s">
        <v>3189</v>
      </c>
      <c r="W233" s="26" t="s">
        <v>3190</v>
      </c>
      <c r="X233" s="26" t="s">
        <v>1069</v>
      </c>
      <c r="Y233" s="26" t="s">
        <v>3178</v>
      </c>
      <c r="Z233" s="26" t="s">
        <v>3179</v>
      </c>
      <c r="AA233" s="26" t="s">
        <v>3188</v>
      </c>
      <c r="AB233" s="26">
        <v>9086043505</v>
      </c>
      <c r="AC233" s="26"/>
      <c r="AD233" s="26">
        <v>9086043526</v>
      </c>
      <c r="AE233" s="26" t="s">
        <v>3181</v>
      </c>
      <c r="AF233" s="26" t="s">
        <v>3172</v>
      </c>
      <c r="AG233" s="26" t="s">
        <v>545</v>
      </c>
      <c r="AH233" s="26" t="s">
        <v>2751</v>
      </c>
      <c r="AI233" s="26" t="s">
        <v>3173</v>
      </c>
      <c r="AJ233" s="26" t="s">
        <v>1025</v>
      </c>
      <c r="AK233" s="26">
        <v>7059</v>
      </c>
      <c r="AL233" s="26">
        <v>830</v>
      </c>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t="s">
        <v>3187</v>
      </c>
      <c r="CG233" s="26"/>
      <c r="CH233" s="26"/>
      <c r="CI233" s="26"/>
      <c r="CJ233" s="26"/>
      <c r="CK233" s="26"/>
      <c r="CL233" s="26"/>
      <c r="CM233" s="26"/>
      <c r="CN233" s="26">
        <v>1220</v>
      </c>
      <c r="CO233" s="26">
        <v>1575</v>
      </c>
      <c r="CP233" s="26"/>
      <c r="CQ233" s="26"/>
      <c r="CR233" s="26"/>
      <c r="CS233" s="26" t="s">
        <v>561</v>
      </c>
      <c r="CT233" s="26">
        <v>12</v>
      </c>
      <c r="CU233" s="26"/>
      <c r="CV233" s="26"/>
      <c r="CW233" s="26">
        <v>26921</v>
      </c>
      <c r="CX233" s="26"/>
      <c r="CY233" s="26"/>
      <c r="CZ233" s="26"/>
      <c r="DA233" s="26"/>
      <c r="DB233" s="26"/>
      <c r="DC233" s="26"/>
      <c r="DD233" s="26" t="s">
        <v>1645</v>
      </c>
      <c r="DE233" s="26" t="s">
        <v>3183</v>
      </c>
      <c r="DF233" s="26" t="s">
        <v>1432</v>
      </c>
      <c r="DG233" s="26" t="s">
        <v>3185</v>
      </c>
      <c r="DH233" s="26">
        <v>9086047155</v>
      </c>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row>
    <row r="234" spans="1:155" x14ac:dyDescent="0.2">
      <c r="A234" s="739">
        <v>11372</v>
      </c>
      <c r="B234" s="26" t="s">
        <v>3191</v>
      </c>
      <c r="C234" s="26"/>
      <c r="D234" s="26"/>
      <c r="E234" s="26"/>
      <c r="F234" s="26"/>
      <c r="G234" s="26"/>
      <c r="H234" s="26"/>
      <c r="I234" s="26"/>
      <c r="J234" s="26" t="s">
        <v>3192</v>
      </c>
      <c r="K234" s="26" t="s">
        <v>3193</v>
      </c>
      <c r="L234" s="26" t="s">
        <v>3194</v>
      </c>
      <c r="M234" s="26" t="s">
        <v>822</v>
      </c>
      <c r="N234" s="26" t="s">
        <v>823</v>
      </c>
      <c r="O234" s="26">
        <v>44131</v>
      </c>
      <c r="P234" s="26" t="s">
        <v>545</v>
      </c>
      <c r="Q234" s="26">
        <v>4402293403</v>
      </c>
      <c r="R234" s="26">
        <v>4402293421</v>
      </c>
      <c r="S234" s="26" t="s">
        <v>1138</v>
      </c>
      <c r="T234" s="26" t="s">
        <v>3195</v>
      </c>
      <c r="U234" s="26" t="s">
        <v>647</v>
      </c>
      <c r="V234" s="26" t="s">
        <v>3196</v>
      </c>
      <c r="W234" s="26" t="s">
        <v>3197</v>
      </c>
      <c r="X234" s="26" t="s">
        <v>3198</v>
      </c>
      <c r="Y234" s="26" t="s">
        <v>3199</v>
      </c>
      <c r="Z234" s="26" t="s">
        <v>3200</v>
      </c>
      <c r="AA234" s="26" t="s">
        <v>3191</v>
      </c>
      <c r="AB234" s="26">
        <v>4402293407</v>
      </c>
      <c r="AC234" s="26"/>
      <c r="AD234" s="26">
        <v>4402293421</v>
      </c>
      <c r="AE234" s="26" t="s">
        <v>3196</v>
      </c>
      <c r="AF234" s="26" t="s">
        <v>3192</v>
      </c>
      <c r="AG234" s="26" t="s">
        <v>3193</v>
      </c>
      <c r="AH234" s="26" t="s">
        <v>3194</v>
      </c>
      <c r="AI234" s="26" t="s">
        <v>822</v>
      </c>
      <c r="AJ234" s="26" t="s">
        <v>823</v>
      </c>
      <c r="AK234" s="26">
        <v>44131</v>
      </c>
      <c r="AL234" s="26" t="s">
        <v>545</v>
      </c>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v>1221</v>
      </c>
      <c r="CO234" s="26">
        <v>1597</v>
      </c>
      <c r="CP234" s="26"/>
      <c r="CQ234" s="26"/>
      <c r="CR234" s="26"/>
      <c r="CS234" s="26" t="s">
        <v>561</v>
      </c>
      <c r="CT234" s="26">
        <v>12</v>
      </c>
      <c r="CU234" s="26"/>
      <c r="CV234" s="26"/>
      <c r="CW234" s="26">
        <v>12750</v>
      </c>
      <c r="CX234" s="26"/>
      <c r="CY234" s="26"/>
      <c r="CZ234" s="26"/>
      <c r="DA234" s="26"/>
      <c r="DB234" s="26"/>
      <c r="DC234" s="26"/>
      <c r="DD234" s="26" t="s">
        <v>3201</v>
      </c>
      <c r="DE234" s="26" t="s">
        <v>3202</v>
      </c>
      <c r="DF234" s="26" t="s">
        <v>3203</v>
      </c>
      <c r="DG234" s="26" t="s">
        <v>3204</v>
      </c>
      <c r="DH234" s="26">
        <v>4402293412</v>
      </c>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row>
    <row r="235" spans="1:155" x14ac:dyDescent="0.2">
      <c r="A235" s="739">
        <v>10009</v>
      </c>
      <c r="B235" s="26" t="s">
        <v>3205</v>
      </c>
      <c r="C235" s="26"/>
      <c r="D235" s="26"/>
      <c r="E235" s="26"/>
      <c r="F235" s="26"/>
      <c r="G235" s="26"/>
      <c r="H235" s="26"/>
      <c r="I235" s="26"/>
      <c r="J235" s="26" t="s">
        <v>982</v>
      </c>
      <c r="K235" s="26" t="s">
        <v>3206</v>
      </c>
      <c r="L235" s="26" t="s">
        <v>983</v>
      </c>
      <c r="M235" s="26"/>
      <c r="N235" s="26" t="s">
        <v>550</v>
      </c>
      <c r="O235" s="738">
        <v>60062</v>
      </c>
      <c r="P235" s="26" t="s">
        <v>545</v>
      </c>
      <c r="Q235" s="26">
        <v>8477524291</v>
      </c>
      <c r="R235" s="26">
        <v>8474968825</v>
      </c>
      <c r="S235" s="26" t="s">
        <v>3207</v>
      </c>
      <c r="T235" s="26" t="s">
        <v>3208</v>
      </c>
      <c r="U235" s="26" t="s">
        <v>3209</v>
      </c>
      <c r="V235" s="26" t="s">
        <v>3210</v>
      </c>
      <c r="W235" s="26" t="s">
        <v>545</v>
      </c>
      <c r="X235" s="26" t="s">
        <v>3211</v>
      </c>
      <c r="Y235" s="26" t="s">
        <v>3212</v>
      </c>
      <c r="Z235" s="26" t="s">
        <v>3213</v>
      </c>
      <c r="AA235" s="26" t="s">
        <v>3205</v>
      </c>
      <c r="AB235" s="26">
        <v>8476162160</v>
      </c>
      <c r="AC235" s="26"/>
      <c r="AD235" s="26"/>
      <c r="AE235" s="26" t="s">
        <v>3214</v>
      </c>
      <c r="AF235" s="26" t="s">
        <v>982</v>
      </c>
      <c r="AG235" s="26" t="s">
        <v>3206</v>
      </c>
      <c r="AH235" s="26" t="s">
        <v>983</v>
      </c>
      <c r="AI235" s="26"/>
      <c r="AJ235" s="26" t="s">
        <v>550</v>
      </c>
      <c r="AK235" s="548">
        <v>60062</v>
      </c>
      <c r="AL235" s="26" t="s">
        <v>545</v>
      </c>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t="s">
        <v>3215</v>
      </c>
      <c r="CG235" s="26"/>
      <c r="CH235" s="26"/>
      <c r="CI235" s="26"/>
      <c r="CJ235" s="26"/>
      <c r="CK235" s="26"/>
      <c r="CL235" s="26"/>
      <c r="CM235" s="26"/>
      <c r="CN235" s="26">
        <v>826</v>
      </c>
      <c r="CO235" s="26">
        <v>381</v>
      </c>
      <c r="CP235" s="26"/>
      <c r="CQ235" s="26"/>
      <c r="CR235" s="26"/>
      <c r="CS235" s="26" t="s">
        <v>561</v>
      </c>
      <c r="CT235" s="26">
        <v>12</v>
      </c>
      <c r="CU235" s="26"/>
      <c r="CV235" s="26"/>
      <c r="CW235" s="26">
        <v>60186</v>
      </c>
      <c r="CX235" s="740">
        <v>5014</v>
      </c>
      <c r="CY235" s="26"/>
      <c r="CZ235" s="26"/>
      <c r="DA235" s="26"/>
      <c r="DB235" s="26"/>
      <c r="DC235" s="26"/>
      <c r="DD235" s="26" t="s">
        <v>545</v>
      </c>
      <c r="DE235" s="26" t="s">
        <v>545</v>
      </c>
      <c r="DF235" s="26" t="s">
        <v>545</v>
      </c>
      <c r="DG235" s="26" t="s">
        <v>545</v>
      </c>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row>
    <row r="236" spans="1:155" x14ac:dyDescent="0.2">
      <c r="A236" s="739">
        <v>11373</v>
      </c>
      <c r="B236" s="26" t="s">
        <v>3216</v>
      </c>
      <c r="C236" s="26"/>
      <c r="D236" s="26"/>
      <c r="E236" s="26"/>
      <c r="F236" s="26"/>
      <c r="G236" s="26"/>
      <c r="H236" s="26"/>
      <c r="I236" s="26"/>
      <c r="J236" s="26" t="s">
        <v>2424</v>
      </c>
      <c r="K236" s="26" t="s">
        <v>2425</v>
      </c>
      <c r="L236" s="26" t="s">
        <v>2426</v>
      </c>
      <c r="M236" s="26" t="s">
        <v>2427</v>
      </c>
      <c r="N236" s="26" t="s">
        <v>1025</v>
      </c>
      <c r="O236" s="738">
        <v>8889</v>
      </c>
      <c r="P236" s="26" t="s">
        <v>545</v>
      </c>
      <c r="Q236" s="26">
        <v>9089032445</v>
      </c>
      <c r="R236" s="26">
        <v>9085725818</v>
      </c>
      <c r="S236" s="26" t="s">
        <v>2428</v>
      </c>
      <c r="T236" s="26" t="s">
        <v>2429</v>
      </c>
      <c r="U236" s="26" t="s">
        <v>553</v>
      </c>
      <c r="V236" s="26" t="s">
        <v>2430</v>
      </c>
      <c r="W236" s="26" t="s">
        <v>3217</v>
      </c>
      <c r="X236" s="26" t="s">
        <v>2432</v>
      </c>
      <c r="Y236" s="26" t="s">
        <v>2433</v>
      </c>
      <c r="Z236" s="26" t="s">
        <v>2434</v>
      </c>
      <c r="AA236" s="26" t="s">
        <v>2423</v>
      </c>
      <c r="AB236" s="26">
        <v>9089032420</v>
      </c>
      <c r="AC236" s="26"/>
      <c r="AD236" s="26">
        <v>9085725818</v>
      </c>
      <c r="AE236" s="26" t="s">
        <v>2430</v>
      </c>
      <c r="AF236" s="26" t="s">
        <v>2424</v>
      </c>
      <c r="AG236" s="26" t="s">
        <v>2425</v>
      </c>
      <c r="AH236" s="26" t="s">
        <v>2426</v>
      </c>
      <c r="AI236" s="26" t="s">
        <v>2427</v>
      </c>
      <c r="AJ236" s="26" t="s">
        <v>1025</v>
      </c>
      <c r="AK236" s="548">
        <v>8889</v>
      </c>
      <c r="AL236" s="26" t="s">
        <v>545</v>
      </c>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v>1222</v>
      </c>
      <c r="CO236" s="26">
        <v>2508</v>
      </c>
      <c r="CP236" s="26"/>
      <c r="CQ236" s="26"/>
      <c r="CR236" s="26"/>
      <c r="CS236" s="26" t="s">
        <v>561</v>
      </c>
      <c r="CT236" s="26">
        <v>12</v>
      </c>
      <c r="CU236" s="26"/>
      <c r="CV236" s="26"/>
      <c r="CW236" s="26">
        <v>35181</v>
      </c>
      <c r="CX236" s="26"/>
      <c r="CY236" s="26"/>
      <c r="CZ236" s="26"/>
      <c r="DA236" s="26"/>
      <c r="DB236" s="26"/>
      <c r="DC236" s="26"/>
      <c r="DD236" s="26" t="s">
        <v>2435</v>
      </c>
      <c r="DE236" s="26" t="s">
        <v>744</v>
      </c>
      <c r="DF236" s="26" t="s">
        <v>2436</v>
      </c>
      <c r="DG236" s="26" t="s">
        <v>747</v>
      </c>
      <c r="DH236" s="26">
        <v>3024766682</v>
      </c>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row>
    <row r="237" spans="1:155" x14ac:dyDescent="0.2">
      <c r="A237" s="739">
        <v>10215</v>
      </c>
      <c r="B237" s="26" t="s">
        <v>3218</v>
      </c>
      <c r="C237" s="26"/>
      <c r="D237" s="26"/>
      <c r="E237" s="26"/>
      <c r="F237" s="26"/>
      <c r="G237" s="26"/>
      <c r="H237" s="26"/>
      <c r="I237" s="26"/>
      <c r="J237" s="26" t="s">
        <v>3219</v>
      </c>
      <c r="K237" s="26" t="s">
        <v>3220</v>
      </c>
      <c r="L237" s="26" t="s">
        <v>753</v>
      </c>
      <c r="M237" s="26"/>
      <c r="N237" s="26" t="s">
        <v>754</v>
      </c>
      <c r="O237" s="738">
        <v>10006</v>
      </c>
      <c r="P237" s="548" t="s">
        <v>545</v>
      </c>
      <c r="Q237" s="26">
        <v>2123652297</v>
      </c>
      <c r="R237" s="26">
        <v>2128094998</v>
      </c>
      <c r="S237" s="26" t="s">
        <v>3221</v>
      </c>
      <c r="T237" s="26" t="s">
        <v>3222</v>
      </c>
      <c r="U237" s="26" t="s">
        <v>3223</v>
      </c>
      <c r="V237" s="26" t="s">
        <v>3224</v>
      </c>
      <c r="W237" s="26" t="s">
        <v>3225</v>
      </c>
      <c r="X237" s="26" t="s">
        <v>3226</v>
      </c>
      <c r="Y237" s="26" t="s">
        <v>3227</v>
      </c>
      <c r="Z237" s="26" t="s">
        <v>3228</v>
      </c>
      <c r="AA237" s="26" t="s">
        <v>3218</v>
      </c>
      <c r="AB237" s="26">
        <v>2123652279</v>
      </c>
      <c r="AC237" s="26"/>
      <c r="AD237" s="26">
        <v>2128094998</v>
      </c>
      <c r="AE237" s="26" t="s">
        <v>3224</v>
      </c>
      <c r="AF237" s="26" t="s">
        <v>3219</v>
      </c>
      <c r="AG237" s="26" t="s">
        <v>3220</v>
      </c>
      <c r="AH237" s="26" t="s">
        <v>753</v>
      </c>
      <c r="AI237" s="26"/>
      <c r="AJ237" s="26" t="s">
        <v>754</v>
      </c>
      <c r="AK237" s="548">
        <v>10006</v>
      </c>
      <c r="AL237" s="548" t="s">
        <v>545</v>
      </c>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t="s">
        <v>3229</v>
      </c>
      <c r="CG237" s="26"/>
      <c r="CH237" s="26"/>
      <c r="CI237" s="26"/>
      <c r="CJ237" s="26"/>
      <c r="CK237" s="26"/>
      <c r="CL237" s="26"/>
      <c r="CM237" s="26"/>
      <c r="CN237" s="26">
        <v>975</v>
      </c>
      <c r="CO237" s="26">
        <v>737</v>
      </c>
      <c r="CP237" s="26"/>
      <c r="CQ237" s="26"/>
      <c r="CR237" s="26"/>
      <c r="CS237" s="26" t="s">
        <v>561</v>
      </c>
      <c r="CT237" s="26">
        <v>12</v>
      </c>
      <c r="CU237" s="26"/>
      <c r="CV237" s="26"/>
      <c r="CW237" s="26">
        <v>35157</v>
      </c>
      <c r="CX237" s="740">
        <v>501</v>
      </c>
      <c r="CY237" s="26"/>
      <c r="CZ237" s="26"/>
      <c r="DA237" s="26"/>
      <c r="DB237" s="26"/>
      <c r="DC237" s="26"/>
      <c r="DD237" s="26" t="s">
        <v>545</v>
      </c>
      <c r="DE237" s="26" t="s">
        <v>545</v>
      </c>
      <c r="DF237" s="26" t="s">
        <v>545</v>
      </c>
      <c r="DG237" s="26" t="s">
        <v>545</v>
      </c>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row>
    <row r="238" spans="1:155" x14ac:dyDescent="0.2">
      <c r="A238" s="739">
        <v>11457</v>
      </c>
      <c r="B238" s="26" t="s">
        <v>3230</v>
      </c>
      <c r="C238" s="26"/>
      <c r="D238" s="26"/>
      <c r="E238" s="26"/>
      <c r="F238" s="26"/>
      <c r="G238" s="26"/>
      <c r="H238" s="26"/>
      <c r="I238" s="26"/>
      <c r="J238" s="26" t="s">
        <v>3231</v>
      </c>
      <c r="K238" s="26" t="s">
        <v>3232</v>
      </c>
      <c r="L238" s="26" t="s">
        <v>699</v>
      </c>
      <c r="M238" s="26" t="s">
        <v>700</v>
      </c>
      <c r="N238" s="26" t="s">
        <v>701</v>
      </c>
      <c r="O238" s="26">
        <v>27609</v>
      </c>
      <c r="P238" s="26" t="s">
        <v>545</v>
      </c>
      <c r="Q238" s="26">
        <v>8042892711</v>
      </c>
      <c r="R238" s="26">
        <v>8886987290</v>
      </c>
      <c r="S238" s="26" t="s">
        <v>832</v>
      </c>
      <c r="T238" s="26" t="s">
        <v>3233</v>
      </c>
      <c r="U238" s="26" t="s">
        <v>695</v>
      </c>
      <c r="V238" s="26" t="s">
        <v>3234</v>
      </c>
      <c r="W238" s="26" t="s">
        <v>3235</v>
      </c>
      <c r="X238" s="26" t="s">
        <v>1496</v>
      </c>
      <c r="Y238" s="26" t="s">
        <v>3236</v>
      </c>
      <c r="Z238" s="26" t="s">
        <v>801</v>
      </c>
      <c r="AA238" s="26" t="s">
        <v>3237</v>
      </c>
      <c r="AB238" s="26"/>
      <c r="AC238" s="26"/>
      <c r="AD238" s="26"/>
      <c r="AE238" s="26" t="s">
        <v>3234</v>
      </c>
      <c r="AF238" s="26" t="s">
        <v>3238</v>
      </c>
      <c r="AG238" s="26" t="s">
        <v>545</v>
      </c>
      <c r="AH238" s="26" t="s">
        <v>699</v>
      </c>
      <c r="AI238" s="26" t="s">
        <v>545</v>
      </c>
      <c r="AJ238" s="26" t="s">
        <v>701</v>
      </c>
      <c r="AK238" s="26">
        <v>27624</v>
      </c>
      <c r="AL238" s="26" t="s">
        <v>545</v>
      </c>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t="s">
        <v>3239</v>
      </c>
      <c r="CG238" s="26"/>
      <c r="CH238" s="26"/>
      <c r="CI238" s="26"/>
      <c r="CJ238" s="26"/>
      <c r="CK238" s="26"/>
      <c r="CL238" s="26"/>
      <c r="CM238" s="26"/>
      <c r="CN238" s="26">
        <v>1303</v>
      </c>
      <c r="CO238" s="26">
        <v>1763</v>
      </c>
      <c r="CP238" s="26"/>
      <c r="CQ238" s="26"/>
      <c r="CR238" s="26"/>
      <c r="CS238" s="26" t="s">
        <v>561</v>
      </c>
      <c r="CT238" s="26">
        <v>12</v>
      </c>
      <c r="CU238" s="26"/>
      <c r="CV238" s="26"/>
      <c r="CW238" s="26">
        <v>31925</v>
      </c>
      <c r="CX238" s="26"/>
      <c r="CY238" s="26"/>
      <c r="CZ238" s="26"/>
      <c r="DA238" s="26"/>
      <c r="DB238" s="26"/>
      <c r="DC238" s="26"/>
      <c r="DD238" s="26" t="s">
        <v>545</v>
      </c>
      <c r="DE238" s="26" t="s">
        <v>545</v>
      </c>
      <c r="DF238" s="26" t="s">
        <v>545</v>
      </c>
      <c r="DG238" s="26" t="s">
        <v>545</v>
      </c>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row>
    <row r="239" spans="1:155" x14ac:dyDescent="0.2">
      <c r="A239" s="739">
        <v>10083</v>
      </c>
      <c r="B239" s="26" t="s">
        <v>3240</v>
      </c>
      <c r="C239" s="26"/>
      <c r="D239" s="26"/>
      <c r="E239" s="26"/>
      <c r="F239" s="26"/>
      <c r="G239" s="26"/>
      <c r="H239" s="26"/>
      <c r="I239" s="26"/>
      <c r="J239" s="26" t="s">
        <v>1341</v>
      </c>
      <c r="K239" s="26"/>
      <c r="L239" s="26" t="s">
        <v>1342</v>
      </c>
      <c r="M239" s="26" t="s">
        <v>1343</v>
      </c>
      <c r="N239" s="26" t="s">
        <v>973</v>
      </c>
      <c r="O239" s="26">
        <v>75070</v>
      </c>
      <c r="P239" s="26" t="s">
        <v>545</v>
      </c>
      <c r="Q239" s="26">
        <v>9725694000</v>
      </c>
      <c r="R239" s="26"/>
      <c r="S239" s="26" t="s">
        <v>3241</v>
      </c>
      <c r="T239" s="26" t="s">
        <v>3242</v>
      </c>
      <c r="U239" s="26" t="s">
        <v>647</v>
      </c>
      <c r="V239" s="26" t="s">
        <v>3243</v>
      </c>
      <c r="W239" s="26" t="s">
        <v>3244</v>
      </c>
      <c r="X239" s="26" t="s">
        <v>596</v>
      </c>
      <c r="Y239" s="26" t="s">
        <v>1338</v>
      </c>
      <c r="Z239" s="26" t="s">
        <v>1339</v>
      </c>
      <c r="AA239" s="26" t="s">
        <v>1331</v>
      </c>
      <c r="AB239" s="26">
        <v>4695254770</v>
      </c>
      <c r="AC239" s="26"/>
      <c r="AD239" s="26"/>
      <c r="AE239" s="26" t="s">
        <v>1340</v>
      </c>
      <c r="AF239" s="26" t="s">
        <v>1341</v>
      </c>
      <c r="AG239" s="26" t="s">
        <v>545</v>
      </c>
      <c r="AH239" s="26" t="s">
        <v>1342</v>
      </c>
      <c r="AI239" s="26" t="s">
        <v>1343</v>
      </c>
      <c r="AJ239" s="26" t="s">
        <v>973</v>
      </c>
      <c r="AK239" s="26">
        <v>75070</v>
      </c>
      <c r="AL239" s="26"/>
      <c r="AM239" s="26" t="s">
        <v>2357</v>
      </c>
      <c r="AN239" s="26" t="s">
        <v>3245</v>
      </c>
      <c r="AO239" s="26" t="s">
        <v>1663</v>
      </c>
      <c r="AP239" s="26" t="s">
        <v>3240</v>
      </c>
      <c r="AQ239" s="26">
        <v>4409225134</v>
      </c>
      <c r="AR239" s="26"/>
      <c r="AS239" s="26">
        <v>4409225157</v>
      </c>
      <c r="AT239" s="26" t="s">
        <v>3246</v>
      </c>
      <c r="AU239" s="26" t="s">
        <v>3247</v>
      </c>
      <c r="AV239" s="26" t="s">
        <v>588</v>
      </c>
      <c r="AW239" s="26" t="s">
        <v>821</v>
      </c>
      <c r="AX239" s="26" t="s">
        <v>822</v>
      </c>
      <c r="AY239" s="26" t="s">
        <v>823</v>
      </c>
      <c r="AZ239" s="26" t="s">
        <v>3248</v>
      </c>
      <c r="BA239" s="26" t="s">
        <v>545</v>
      </c>
      <c r="BB239" s="26" t="s">
        <v>1344</v>
      </c>
      <c r="BC239" s="26" t="s">
        <v>1345</v>
      </c>
      <c r="BD239" s="26" t="s">
        <v>1351</v>
      </c>
      <c r="BE239" s="26" t="s">
        <v>3240</v>
      </c>
      <c r="BF239" s="26">
        <v>9725693224</v>
      </c>
      <c r="BG239" s="26"/>
      <c r="BH239" s="26"/>
      <c r="BI239" s="26" t="s">
        <v>1347</v>
      </c>
      <c r="BJ239" s="26" t="s">
        <v>1348</v>
      </c>
      <c r="BK239" s="26" t="s">
        <v>545</v>
      </c>
      <c r="BL239" s="26" t="s">
        <v>1342</v>
      </c>
      <c r="BM239" s="26" t="s">
        <v>1343</v>
      </c>
      <c r="BN239" s="26" t="s">
        <v>973</v>
      </c>
      <c r="BO239" s="26">
        <v>75070</v>
      </c>
      <c r="BP239" s="26" t="s">
        <v>545</v>
      </c>
      <c r="BQ239" s="26"/>
      <c r="BR239" s="26"/>
      <c r="BS239" s="26"/>
      <c r="BT239" s="26"/>
      <c r="BU239" s="26"/>
      <c r="BV239" s="26"/>
      <c r="BW239" s="26"/>
      <c r="BX239" s="26"/>
      <c r="BY239" s="26"/>
      <c r="BZ239" s="26"/>
      <c r="CA239" s="26"/>
      <c r="CB239" s="26"/>
      <c r="CC239" s="26"/>
      <c r="CD239" s="26"/>
      <c r="CE239" s="26"/>
      <c r="CF239" s="26" t="s">
        <v>3249</v>
      </c>
      <c r="CG239" s="26"/>
      <c r="CH239" s="26"/>
      <c r="CI239" s="26"/>
      <c r="CJ239" s="26"/>
      <c r="CK239" s="26"/>
      <c r="CL239" s="26"/>
      <c r="CM239" s="26"/>
      <c r="CN239" s="26">
        <v>507</v>
      </c>
      <c r="CO239" s="26">
        <v>367</v>
      </c>
      <c r="CP239" s="26">
        <v>614</v>
      </c>
      <c r="CQ239" s="26">
        <v>2942</v>
      </c>
      <c r="CR239" s="26"/>
      <c r="CS239" s="26" t="s">
        <v>561</v>
      </c>
      <c r="CT239" s="26">
        <v>12</v>
      </c>
      <c r="CU239" s="26"/>
      <c r="CV239" s="26"/>
      <c r="CW239" s="26">
        <v>77968</v>
      </c>
      <c r="CX239" s="740">
        <v>290</v>
      </c>
      <c r="CY239" s="26"/>
      <c r="CZ239" s="26"/>
      <c r="DA239" s="26"/>
      <c r="DB239" s="26"/>
      <c r="DC239" s="26"/>
      <c r="DD239" s="26" t="s">
        <v>1344</v>
      </c>
      <c r="DE239" s="26" t="s">
        <v>1345</v>
      </c>
      <c r="DF239" s="26" t="s">
        <v>1351</v>
      </c>
      <c r="DG239" s="26" t="s">
        <v>1347</v>
      </c>
      <c r="DH239" s="26">
        <v>9725693224</v>
      </c>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row>
    <row r="240" spans="1:155" x14ac:dyDescent="0.2">
      <c r="A240" s="739">
        <v>11196</v>
      </c>
      <c r="B240" s="26" t="s">
        <v>3250</v>
      </c>
      <c r="C240" s="26"/>
      <c r="D240" s="26"/>
      <c r="E240" s="26"/>
      <c r="F240" s="26"/>
      <c r="G240" s="26"/>
      <c r="H240" s="26"/>
      <c r="I240" s="26"/>
      <c r="J240" s="26" t="s">
        <v>3251</v>
      </c>
      <c r="K240" s="26" t="s">
        <v>545</v>
      </c>
      <c r="L240" s="26" t="s">
        <v>1265</v>
      </c>
      <c r="M240" s="26"/>
      <c r="N240" s="26" t="s">
        <v>973</v>
      </c>
      <c r="O240" s="738">
        <v>77092</v>
      </c>
      <c r="P240" s="26" t="s">
        <v>545</v>
      </c>
      <c r="Q240" s="26">
        <v>7135290045</v>
      </c>
      <c r="R240" s="26">
        <v>7138216503</v>
      </c>
      <c r="S240" s="26" t="s">
        <v>3252</v>
      </c>
      <c r="T240" s="26" t="s">
        <v>1863</v>
      </c>
      <c r="U240" s="26" t="s">
        <v>647</v>
      </c>
      <c r="V240" s="26" t="s">
        <v>3253</v>
      </c>
      <c r="W240" s="26" t="s">
        <v>3254</v>
      </c>
      <c r="X240" s="26" t="s">
        <v>3255</v>
      </c>
      <c r="Y240" s="26" t="s">
        <v>3256</v>
      </c>
      <c r="Z240" s="26" t="s">
        <v>1640</v>
      </c>
      <c r="AA240" s="26" t="s">
        <v>3250</v>
      </c>
      <c r="AB240" s="26">
        <v>7138216435</v>
      </c>
      <c r="AC240" s="26"/>
      <c r="AD240" s="26">
        <v>7138216503</v>
      </c>
      <c r="AE240" s="26" t="s">
        <v>3257</v>
      </c>
      <c r="AF240" s="26" t="s">
        <v>3251</v>
      </c>
      <c r="AG240" s="26" t="s">
        <v>545</v>
      </c>
      <c r="AH240" s="26" t="s">
        <v>1265</v>
      </c>
      <c r="AI240" s="26"/>
      <c r="AJ240" s="26" t="s">
        <v>973</v>
      </c>
      <c r="AK240" s="548">
        <v>77092</v>
      </c>
      <c r="AL240" s="26" t="s">
        <v>545</v>
      </c>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t="s">
        <v>3258</v>
      </c>
      <c r="CG240" s="26"/>
      <c r="CH240" s="26"/>
      <c r="CI240" s="26"/>
      <c r="CJ240" s="26"/>
      <c r="CK240" s="26"/>
      <c r="CL240" s="26"/>
      <c r="CM240" s="26"/>
      <c r="CN240" s="26">
        <v>1065</v>
      </c>
      <c r="CO240" s="26">
        <v>1655</v>
      </c>
      <c r="CP240" s="26"/>
      <c r="CQ240" s="26"/>
      <c r="CR240" s="26"/>
      <c r="CS240" s="26" t="s">
        <v>561</v>
      </c>
      <c r="CT240" s="26">
        <v>12</v>
      </c>
      <c r="CU240" s="26"/>
      <c r="CV240" s="26"/>
      <c r="CW240" s="26">
        <v>63053</v>
      </c>
      <c r="CX240" s="740">
        <v>1117</v>
      </c>
      <c r="CY240" s="26"/>
      <c r="CZ240" s="26"/>
      <c r="DA240" s="26"/>
      <c r="DB240" s="26"/>
      <c r="DC240" s="26"/>
      <c r="DD240" s="26" t="s">
        <v>1054</v>
      </c>
      <c r="DE240" s="26" t="s">
        <v>3259</v>
      </c>
      <c r="DF240" s="26" t="s">
        <v>725</v>
      </c>
      <c r="DG240" s="26" t="s">
        <v>3260</v>
      </c>
      <c r="DH240" s="26">
        <v>7135290045</v>
      </c>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row>
    <row r="241" spans="1:155" x14ac:dyDescent="0.2">
      <c r="A241" s="739">
        <v>10084</v>
      </c>
      <c r="B241" s="26" t="s">
        <v>3261</v>
      </c>
      <c r="C241" s="26" t="s">
        <v>545</v>
      </c>
      <c r="D241" s="26"/>
      <c r="E241" s="26"/>
      <c r="F241" s="26"/>
      <c r="G241" s="26" t="s">
        <v>545</v>
      </c>
      <c r="H241" s="26" t="s">
        <v>545</v>
      </c>
      <c r="I241" s="26" t="s">
        <v>545</v>
      </c>
      <c r="J241" s="26" t="s">
        <v>3262</v>
      </c>
      <c r="K241" s="26"/>
      <c r="L241" s="26" t="s">
        <v>3263</v>
      </c>
      <c r="M241" s="26" t="s">
        <v>653</v>
      </c>
      <c r="N241" s="26" t="s">
        <v>654</v>
      </c>
      <c r="O241" s="26">
        <v>50266</v>
      </c>
      <c r="P241" s="26" t="s">
        <v>545</v>
      </c>
      <c r="Q241" s="26">
        <v>5152255400</v>
      </c>
      <c r="R241" s="26">
        <v>5152266966</v>
      </c>
      <c r="S241" s="26" t="s">
        <v>903</v>
      </c>
      <c r="T241" s="26" t="s">
        <v>3264</v>
      </c>
      <c r="U241" s="26" t="s">
        <v>553</v>
      </c>
      <c r="V241" s="26" t="s">
        <v>3265</v>
      </c>
      <c r="W241" s="26" t="s">
        <v>3266</v>
      </c>
      <c r="X241" s="26" t="s">
        <v>3267</v>
      </c>
      <c r="Y241" s="26" t="s">
        <v>3268</v>
      </c>
      <c r="Z241" s="26" t="s">
        <v>619</v>
      </c>
      <c r="AA241" s="26" t="s">
        <v>3261</v>
      </c>
      <c r="AB241" s="26">
        <v>5152255824</v>
      </c>
      <c r="AC241" s="26"/>
      <c r="AD241" s="26">
        <v>5154533329</v>
      </c>
      <c r="AE241" s="26" t="s">
        <v>3269</v>
      </c>
      <c r="AF241" s="26" t="s">
        <v>3262</v>
      </c>
      <c r="AG241" s="26" t="s">
        <v>545</v>
      </c>
      <c r="AH241" s="26" t="s">
        <v>3263</v>
      </c>
      <c r="AI241" s="26" t="s">
        <v>653</v>
      </c>
      <c r="AJ241" s="26" t="s">
        <v>654</v>
      </c>
      <c r="AK241" s="26">
        <v>50266</v>
      </c>
      <c r="AL241" s="26" t="s">
        <v>545</v>
      </c>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t="s">
        <v>3270</v>
      </c>
      <c r="CG241" s="26"/>
      <c r="CH241" s="26"/>
      <c r="CI241" s="26"/>
      <c r="CJ241" s="26"/>
      <c r="CK241" s="26"/>
      <c r="CL241" s="26"/>
      <c r="CM241" s="26"/>
      <c r="CN241" s="26">
        <v>2825</v>
      </c>
      <c r="CO241" s="26">
        <v>2824</v>
      </c>
      <c r="CP241" s="26"/>
      <c r="CQ241" s="26"/>
      <c r="CR241" s="26"/>
      <c r="CS241" s="26" t="s">
        <v>561</v>
      </c>
      <c r="CT241" s="26">
        <v>12</v>
      </c>
      <c r="CU241" s="26"/>
      <c r="CV241" s="26"/>
      <c r="CW241" s="26">
        <v>63088</v>
      </c>
      <c r="CX241" s="740">
        <v>513</v>
      </c>
      <c r="CY241" s="26"/>
      <c r="CZ241" s="26"/>
      <c r="DA241" s="26"/>
      <c r="DB241" s="26"/>
      <c r="DC241" s="26" t="s">
        <v>545</v>
      </c>
      <c r="DD241" s="26" t="s">
        <v>930</v>
      </c>
      <c r="DE241" s="26" t="s">
        <v>3271</v>
      </c>
      <c r="DF241" s="26" t="s">
        <v>3272</v>
      </c>
      <c r="DG241" s="26" t="s">
        <v>3273</v>
      </c>
      <c r="DH241" s="26">
        <v>5154533927</v>
      </c>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row>
    <row r="242" spans="1:155" x14ac:dyDescent="0.2">
      <c r="A242" s="739">
        <v>11377</v>
      </c>
      <c r="B242" s="26" t="s">
        <v>3274</v>
      </c>
      <c r="C242" s="26"/>
      <c r="D242" s="26"/>
      <c r="E242" s="26"/>
      <c r="F242" s="26"/>
      <c r="G242" s="26"/>
      <c r="H242" s="26"/>
      <c r="I242" s="26"/>
      <c r="J242" s="26" t="s">
        <v>3275</v>
      </c>
      <c r="K242" s="26"/>
      <c r="L242" s="26" t="s">
        <v>1768</v>
      </c>
      <c r="M242" s="26" t="s">
        <v>653</v>
      </c>
      <c r="N242" s="26" t="s">
        <v>654</v>
      </c>
      <c r="O242" s="26">
        <v>50266</v>
      </c>
      <c r="P242" s="26">
        <v>5997</v>
      </c>
      <c r="Q242" s="26">
        <v>5152255400</v>
      </c>
      <c r="R242" s="26">
        <v>5154533306</v>
      </c>
      <c r="S242" s="26" t="s">
        <v>3276</v>
      </c>
      <c r="T242" s="26" t="s">
        <v>3264</v>
      </c>
      <c r="U242" s="26" t="s">
        <v>553</v>
      </c>
      <c r="V242" s="26" t="s">
        <v>3277</v>
      </c>
      <c r="W242" s="26" t="s">
        <v>3266</v>
      </c>
      <c r="X242" s="26" t="s">
        <v>2031</v>
      </c>
      <c r="Y242" s="26" t="s">
        <v>3278</v>
      </c>
      <c r="Z242" s="26" t="s">
        <v>1520</v>
      </c>
      <c r="AA242" s="26" t="s">
        <v>3274</v>
      </c>
      <c r="AB242" s="26">
        <v>5152265400</v>
      </c>
      <c r="AC242" s="26"/>
      <c r="AD242" s="26">
        <v>5154533306</v>
      </c>
      <c r="AE242" s="26" t="s">
        <v>3279</v>
      </c>
      <c r="AF242" s="26" t="s">
        <v>3275</v>
      </c>
      <c r="AG242" s="26" t="s">
        <v>545</v>
      </c>
      <c r="AH242" s="26" t="s">
        <v>1768</v>
      </c>
      <c r="AI242" s="26" t="s">
        <v>653</v>
      </c>
      <c r="AJ242" s="26" t="s">
        <v>654</v>
      </c>
      <c r="AK242" s="26">
        <v>50266</v>
      </c>
      <c r="AL242" s="26">
        <v>5997</v>
      </c>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t="s">
        <v>3270</v>
      </c>
      <c r="CG242" s="26"/>
      <c r="CH242" s="26"/>
      <c r="CI242" s="26"/>
      <c r="CJ242" s="26"/>
      <c r="CK242" s="26"/>
      <c r="CL242" s="26"/>
      <c r="CM242" s="26"/>
      <c r="CN242" s="26">
        <v>1226</v>
      </c>
      <c r="CO242" s="26">
        <v>1616</v>
      </c>
      <c r="CP242" s="26"/>
      <c r="CQ242" s="26"/>
      <c r="CR242" s="26"/>
      <c r="CS242" s="26" t="s">
        <v>561</v>
      </c>
      <c r="CT242" s="26">
        <v>12</v>
      </c>
      <c r="CU242" s="26"/>
      <c r="CV242" s="26"/>
      <c r="CW242" s="26">
        <v>13773</v>
      </c>
      <c r="CX242" s="740">
        <v>513</v>
      </c>
      <c r="CY242" s="26"/>
      <c r="CZ242" s="26"/>
      <c r="DA242" s="26"/>
      <c r="DB242" s="26"/>
      <c r="DC242" s="26" t="s">
        <v>545</v>
      </c>
      <c r="DD242" s="26" t="s">
        <v>1628</v>
      </c>
      <c r="DE242" s="26" t="s">
        <v>3280</v>
      </c>
      <c r="DF242" s="26" t="s">
        <v>976</v>
      </c>
      <c r="DG242" s="26" t="s">
        <v>3281</v>
      </c>
      <c r="DH242" s="26">
        <v>5152255400</v>
      </c>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row>
    <row r="243" spans="1:155" x14ac:dyDescent="0.2">
      <c r="A243" s="739">
        <v>11378</v>
      </c>
      <c r="B243" s="26" t="s">
        <v>3282</v>
      </c>
      <c r="C243" s="26" t="s">
        <v>545</v>
      </c>
      <c r="D243" s="26"/>
      <c r="E243" s="26"/>
      <c r="F243" s="26"/>
      <c r="G243" s="26" t="s">
        <v>545</v>
      </c>
      <c r="H243" s="26" t="s">
        <v>545</v>
      </c>
      <c r="I243" s="26" t="s">
        <v>545</v>
      </c>
      <c r="J243" s="26" t="s">
        <v>3283</v>
      </c>
      <c r="K243" s="26"/>
      <c r="L243" s="26" t="s">
        <v>3284</v>
      </c>
      <c r="M243" s="26" t="s">
        <v>3284</v>
      </c>
      <c r="N243" s="26" t="s">
        <v>1322</v>
      </c>
      <c r="O243" s="26">
        <v>67460</v>
      </c>
      <c r="P243" s="26" t="s">
        <v>545</v>
      </c>
      <c r="Q243" s="26">
        <v>6202412200</v>
      </c>
      <c r="R243" s="26">
        <v>6202415482</v>
      </c>
      <c r="S243" s="26" t="s">
        <v>3285</v>
      </c>
      <c r="T243" s="26" t="s">
        <v>3286</v>
      </c>
      <c r="U243" s="26" t="s">
        <v>629</v>
      </c>
      <c r="V243" s="26" t="s">
        <v>3287</v>
      </c>
      <c r="W243" s="26" t="s">
        <v>3288</v>
      </c>
      <c r="X243" s="26" t="s">
        <v>1379</v>
      </c>
      <c r="Y243" s="26" t="s">
        <v>3289</v>
      </c>
      <c r="Z243" s="26" t="s">
        <v>1695</v>
      </c>
      <c r="AA243" s="26" t="s">
        <v>3282</v>
      </c>
      <c r="AB243" s="26">
        <v>6205046834</v>
      </c>
      <c r="AC243" s="26"/>
      <c r="AD243" s="26"/>
      <c r="AE243" s="26" t="s">
        <v>3290</v>
      </c>
      <c r="AF243" s="26" t="s">
        <v>3291</v>
      </c>
      <c r="AG243" s="26" t="s">
        <v>545</v>
      </c>
      <c r="AH243" s="26" t="s">
        <v>3284</v>
      </c>
      <c r="AI243" s="26" t="s">
        <v>3284</v>
      </c>
      <c r="AJ243" s="26" t="s">
        <v>1322</v>
      </c>
      <c r="AK243" s="26">
        <v>67460</v>
      </c>
      <c r="AL243" s="26" t="s">
        <v>545</v>
      </c>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t="s">
        <v>3292</v>
      </c>
      <c r="CG243" s="26"/>
      <c r="CH243" s="26"/>
      <c r="CI243" s="26"/>
      <c r="CJ243" s="26"/>
      <c r="CK243" s="26"/>
      <c r="CL243" s="26"/>
      <c r="CM243" s="26"/>
      <c r="CN243" s="26">
        <v>1227</v>
      </c>
      <c r="CO243" s="26">
        <v>400</v>
      </c>
      <c r="CP243" s="26"/>
      <c r="CQ243" s="26"/>
      <c r="CR243" s="26"/>
      <c r="CS243" s="26" t="s">
        <v>561</v>
      </c>
      <c r="CT243" s="26">
        <v>12</v>
      </c>
      <c r="CU243" s="26"/>
      <c r="CV243" s="26"/>
      <c r="CW243" s="26">
        <v>19194</v>
      </c>
      <c r="CX243" s="740">
        <v>214</v>
      </c>
      <c r="CY243" s="26"/>
      <c r="CZ243" s="26"/>
      <c r="DA243" s="26"/>
      <c r="DB243" s="26"/>
      <c r="DC243" s="26" t="s">
        <v>545</v>
      </c>
      <c r="DD243" s="26" t="s">
        <v>1344</v>
      </c>
      <c r="DE243" s="26" t="s">
        <v>3293</v>
      </c>
      <c r="DF243" s="26" t="s">
        <v>3294</v>
      </c>
      <c r="DG243" s="26" t="s">
        <v>3295</v>
      </c>
      <c r="DH243" s="26">
        <v>6205046886</v>
      </c>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row>
    <row r="244" spans="1:155" x14ac:dyDescent="0.2">
      <c r="A244" s="739">
        <v>11379</v>
      </c>
      <c r="B244" s="26" t="s">
        <v>3296</v>
      </c>
      <c r="C244" s="26"/>
      <c r="D244" s="26"/>
      <c r="E244" s="26"/>
      <c r="F244" s="26"/>
      <c r="G244" s="26"/>
      <c r="H244" s="26"/>
      <c r="I244" s="26"/>
      <c r="J244" s="26" t="s">
        <v>3297</v>
      </c>
      <c r="K244" s="26"/>
      <c r="L244" s="26" t="s">
        <v>2973</v>
      </c>
      <c r="M244" s="26"/>
      <c r="N244" s="26" t="s">
        <v>911</v>
      </c>
      <c r="O244" s="26">
        <v>91365</v>
      </c>
      <c r="P244" s="26" t="s">
        <v>545</v>
      </c>
      <c r="Q244" s="26">
        <v>8188767924</v>
      </c>
      <c r="R244" s="26"/>
      <c r="S244" s="26"/>
      <c r="T244" s="26"/>
      <c r="U244" s="26"/>
      <c r="V244" s="26"/>
      <c r="W244" s="26"/>
      <c r="X244" s="26" t="s">
        <v>575</v>
      </c>
      <c r="Y244" s="26" t="s">
        <v>576</v>
      </c>
      <c r="Z244" s="26" t="s">
        <v>545</v>
      </c>
      <c r="AA244" s="26" t="s">
        <v>577</v>
      </c>
      <c r="AB244" s="26"/>
      <c r="AC244" s="26"/>
      <c r="AD244" s="26"/>
      <c r="AE244" s="26" t="s">
        <v>578</v>
      </c>
      <c r="AF244" s="26" t="s">
        <v>545</v>
      </c>
      <c r="AG244" s="26" t="s">
        <v>545</v>
      </c>
      <c r="AH244" s="26" t="s">
        <v>545</v>
      </c>
      <c r="AI244" s="26"/>
      <c r="AJ244" s="26" t="s">
        <v>545</v>
      </c>
      <c r="AK244" s="26" t="s">
        <v>545</v>
      </c>
      <c r="AL244" s="26" t="s">
        <v>545</v>
      </c>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v>1228</v>
      </c>
      <c r="CO244" s="26">
        <v>380</v>
      </c>
      <c r="CP244" s="26"/>
      <c r="CQ244" s="26"/>
      <c r="CR244" s="26"/>
      <c r="CS244" s="26" t="s">
        <v>561</v>
      </c>
      <c r="CT244" s="26">
        <v>12</v>
      </c>
      <c r="CU244" s="26"/>
      <c r="CV244" s="26"/>
      <c r="CW244" s="26">
        <v>21652</v>
      </c>
      <c r="CX244" s="26"/>
      <c r="CY244" s="26"/>
      <c r="CZ244" s="26"/>
      <c r="DA244" s="26"/>
      <c r="DB244" s="26"/>
      <c r="DC244" s="26"/>
      <c r="DD244" s="26" t="s">
        <v>545</v>
      </c>
      <c r="DE244" s="26" t="s">
        <v>545</v>
      </c>
      <c r="DF244" s="26" t="s">
        <v>545</v>
      </c>
      <c r="DG244" s="26" t="s">
        <v>545</v>
      </c>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row>
    <row r="245" spans="1:155" x14ac:dyDescent="0.2">
      <c r="A245" s="739">
        <v>10085</v>
      </c>
      <c r="B245" s="26" t="s">
        <v>3298</v>
      </c>
      <c r="C245" s="26" t="s">
        <v>545</v>
      </c>
      <c r="D245" s="26"/>
      <c r="E245" s="26"/>
      <c r="F245" s="26"/>
      <c r="G245" s="26" t="s">
        <v>545</v>
      </c>
      <c r="H245" s="26" t="s">
        <v>545</v>
      </c>
      <c r="I245" s="26" t="s">
        <v>545</v>
      </c>
      <c r="J245" s="26" t="s">
        <v>3299</v>
      </c>
      <c r="K245" s="26"/>
      <c r="L245" s="26" t="s">
        <v>1768</v>
      </c>
      <c r="M245" s="26" t="s">
        <v>972</v>
      </c>
      <c r="N245" s="26" t="s">
        <v>654</v>
      </c>
      <c r="O245" s="26">
        <v>50266</v>
      </c>
      <c r="P245" s="26" t="s">
        <v>545</v>
      </c>
      <c r="Q245" s="26">
        <v>5152829104</v>
      </c>
      <c r="R245" s="26">
        <v>5152824762</v>
      </c>
      <c r="S245" s="26" t="s">
        <v>3300</v>
      </c>
      <c r="T245" s="26" t="s">
        <v>3301</v>
      </c>
      <c r="U245" s="26" t="s">
        <v>734</v>
      </c>
      <c r="V245" s="26" t="s">
        <v>3302</v>
      </c>
      <c r="W245" s="26" t="s">
        <v>3303</v>
      </c>
      <c r="X245" s="26" t="s">
        <v>2080</v>
      </c>
      <c r="Y245" s="26" t="s">
        <v>3304</v>
      </c>
      <c r="Z245" s="26" t="s">
        <v>3305</v>
      </c>
      <c r="AA245" s="26" t="s">
        <v>3298</v>
      </c>
      <c r="AB245" s="26">
        <v>5152829104</v>
      </c>
      <c r="AC245" s="26">
        <v>10</v>
      </c>
      <c r="AD245" s="26">
        <v>5152824762</v>
      </c>
      <c r="AE245" s="26" t="s">
        <v>3302</v>
      </c>
      <c r="AF245" s="26" t="s">
        <v>3299</v>
      </c>
      <c r="AG245" s="26" t="s">
        <v>545</v>
      </c>
      <c r="AH245" s="26" t="s">
        <v>1768</v>
      </c>
      <c r="AI245" s="26" t="s">
        <v>972</v>
      </c>
      <c r="AJ245" s="26" t="s">
        <v>654</v>
      </c>
      <c r="AK245" s="26">
        <v>50266</v>
      </c>
      <c r="AL245" s="26" t="s">
        <v>545</v>
      </c>
      <c r="AM245" s="26" t="s">
        <v>3306</v>
      </c>
      <c r="AN245" s="26" t="s">
        <v>3307</v>
      </c>
      <c r="AO245" s="26" t="s">
        <v>3308</v>
      </c>
      <c r="AP245" s="26" t="s">
        <v>3298</v>
      </c>
      <c r="AQ245" s="26">
        <v>5152829104</v>
      </c>
      <c r="AR245" s="26">
        <v>5</v>
      </c>
      <c r="AS245" s="26">
        <v>5152824762</v>
      </c>
      <c r="AT245" s="26" t="s">
        <v>3309</v>
      </c>
      <c r="AU245" s="26" t="s">
        <v>3299</v>
      </c>
      <c r="AV245" s="26" t="s">
        <v>545</v>
      </c>
      <c r="AW245" s="26" t="s">
        <v>1768</v>
      </c>
      <c r="AX245" s="26" t="s">
        <v>972</v>
      </c>
      <c r="AY245" s="26" t="s">
        <v>654</v>
      </c>
      <c r="AZ245" s="26" t="s">
        <v>3310</v>
      </c>
      <c r="BA245" s="26" t="s">
        <v>545</v>
      </c>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t="s">
        <v>3311</v>
      </c>
      <c r="CG245" s="26"/>
      <c r="CH245" s="26"/>
      <c r="CI245" s="26"/>
      <c r="CJ245" s="26"/>
      <c r="CK245" s="26"/>
      <c r="CL245" s="26"/>
      <c r="CM245" s="26"/>
      <c r="CN245" s="26">
        <v>879</v>
      </c>
      <c r="CO245" s="26">
        <v>717</v>
      </c>
      <c r="CP245" s="26">
        <v>727</v>
      </c>
      <c r="CQ245" s="26"/>
      <c r="CR245" s="26"/>
      <c r="CS245" s="26" t="s">
        <v>561</v>
      </c>
      <c r="CT245" s="26">
        <v>12</v>
      </c>
      <c r="CU245" s="26"/>
      <c r="CV245" s="26"/>
      <c r="CW245" s="26">
        <v>13897</v>
      </c>
      <c r="CX245" s="26" t="s">
        <v>545</v>
      </c>
      <c r="CY245" s="26"/>
      <c r="CZ245" s="26"/>
      <c r="DA245" s="26"/>
      <c r="DB245" s="26"/>
      <c r="DC245" s="26" t="s">
        <v>545</v>
      </c>
      <c r="DD245" s="26" t="s">
        <v>3306</v>
      </c>
      <c r="DE245" s="26" t="s">
        <v>3307</v>
      </c>
      <c r="DF245" s="26" t="s">
        <v>3308</v>
      </c>
      <c r="DG245" s="26" t="s">
        <v>3312</v>
      </c>
      <c r="DH245" s="26">
        <v>5152829104</v>
      </c>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row>
    <row r="246" spans="1:155" x14ac:dyDescent="0.2">
      <c r="A246" s="739">
        <v>11380</v>
      </c>
      <c r="B246" s="26" t="s">
        <v>3313</v>
      </c>
      <c r="C246" s="26"/>
      <c r="D246" s="26"/>
      <c r="E246" s="26"/>
      <c r="F246" s="26"/>
      <c r="G246" s="26"/>
      <c r="H246" s="26"/>
      <c r="I246" s="26"/>
      <c r="J246" s="26" t="s">
        <v>3314</v>
      </c>
      <c r="K246" s="26"/>
      <c r="L246" s="26" t="s">
        <v>3315</v>
      </c>
      <c r="M246" s="26" t="s">
        <v>3316</v>
      </c>
      <c r="N246" s="26" t="s">
        <v>3317</v>
      </c>
      <c r="O246" s="26">
        <v>98005</v>
      </c>
      <c r="P246" s="26">
        <v>2837</v>
      </c>
      <c r="Q246" s="26">
        <v>2062367925</v>
      </c>
      <c r="R246" s="26">
        <v>2062758038</v>
      </c>
      <c r="S246" s="26" t="s">
        <v>1945</v>
      </c>
      <c r="T246" s="26" t="s">
        <v>3318</v>
      </c>
      <c r="U246" s="26" t="s">
        <v>976</v>
      </c>
      <c r="V246" s="26" t="s">
        <v>3319</v>
      </c>
      <c r="W246" s="26" t="s">
        <v>3320</v>
      </c>
      <c r="X246" s="26" t="s">
        <v>3321</v>
      </c>
      <c r="Y246" s="26" t="s">
        <v>3322</v>
      </c>
      <c r="Z246" s="26" t="s">
        <v>1306</v>
      </c>
      <c r="AA246" s="26" t="s">
        <v>3313</v>
      </c>
      <c r="AB246" s="26">
        <v>2062367925</v>
      </c>
      <c r="AC246" s="26"/>
      <c r="AD246" s="26">
        <v>2062758038</v>
      </c>
      <c r="AE246" s="26" t="s">
        <v>3319</v>
      </c>
      <c r="AF246" s="26" t="s">
        <v>3314</v>
      </c>
      <c r="AG246" s="26" t="s">
        <v>545</v>
      </c>
      <c r="AH246" s="26" t="s">
        <v>3315</v>
      </c>
      <c r="AI246" s="26" t="s">
        <v>3316</v>
      </c>
      <c r="AJ246" s="26" t="s">
        <v>3317</v>
      </c>
      <c r="AK246" s="26">
        <v>98005</v>
      </c>
      <c r="AL246" s="26">
        <v>2837</v>
      </c>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t="s">
        <v>3323</v>
      </c>
      <c r="CG246" s="26"/>
      <c r="CH246" s="26"/>
      <c r="CI246" s="26"/>
      <c r="CJ246" s="26"/>
      <c r="CK246" s="26"/>
      <c r="CL246" s="26"/>
      <c r="CM246" s="26"/>
      <c r="CN246" s="26">
        <v>1229</v>
      </c>
      <c r="CO246" s="26">
        <v>1714</v>
      </c>
      <c r="CP246" s="26"/>
      <c r="CQ246" s="26"/>
      <c r="CR246" s="26"/>
      <c r="CS246" s="26" t="s">
        <v>561</v>
      </c>
      <c r="CT246" s="26">
        <v>12</v>
      </c>
      <c r="CU246" s="26"/>
      <c r="CV246" s="26"/>
      <c r="CW246" s="26">
        <v>63177</v>
      </c>
      <c r="CX246" s="740">
        <v>212</v>
      </c>
      <c r="CY246" s="26"/>
      <c r="CZ246" s="26"/>
      <c r="DA246" s="26"/>
      <c r="DB246" s="26"/>
      <c r="DC246" s="26"/>
      <c r="DD246" s="26" t="s">
        <v>1945</v>
      </c>
      <c r="DE246" s="26" t="s">
        <v>3318</v>
      </c>
      <c r="DF246" s="26" t="s">
        <v>976</v>
      </c>
      <c r="DG246" s="26" t="s">
        <v>3319</v>
      </c>
      <c r="DH246" s="26">
        <v>2062367925</v>
      </c>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row>
    <row r="247" spans="1:155" x14ac:dyDescent="0.2">
      <c r="A247" s="739">
        <v>11507</v>
      </c>
      <c r="B247" s="26" t="s">
        <v>3324</v>
      </c>
      <c r="C247" s="26"/>
      <c r="D247" s="26"/>
      <c r="E247" s="26"/>
      <c r="F247" s="26"/>
      <c r="G247" s="26"/>
      <c r="H247" s="26"/>
      <c r="I247" s="26"/>
      <c r="J247" s="26" t="s">
        <v>2972</v>
      </c>
      <c r="K247" s="26"/>
      <c r="L247" s="26" t="s">
        <v>2973</v>
      </c>
      <c r="M247" s="26" t="s">
        <v>2974</v>
      </c>
      <c r="N247" s="26" t="s">
        <v>911</v>
      </c>
      <c r="O247" s="26">
        <v>91367</v>
      </c>
      <c r="P247" s="26" t="s">
        <v>545</v>
      </c>
      <c r="Q247" s="26">
        <v>5551001003</v>
      </c>
      <c r="R247" s="26">
        <v>4018272315</v>
      </c>
      <c r="S247" s="26" t="s">
        <v>2975</v>
      </c>
      <c r="T247" s="26" t="s">
        <v>2976</v>
      </c>
      <c r="U247" s="26" t="s">
        <v>661</v>
      </c>
      <c r="V247" s="26" t="s">
        <v>2977</v>
      </c>
      <c r="W247" s="26" t="s">
        <v>2978</v>
      </c>
      <c r="X247" s="26" t="s">
        <v>575</v>
      </c>
      <c r="Y247" s="26" t="s">
        <v>576</v>
      </c>
      <c r="Z247" s="26" t="s">
        <v>545</v>
      </c>
      <c r="AA247" s="26" t="s">
        <v>577</v>
      </c>
      <c r="AB247" s="26"/>
      <c r="AC247" s="26"/>
      <c r="AD247" s="26"/>
      <c r="AE247" s="26" t="s">
        <v>578</v>
      </c>
      <c r="AF247" s="26" t="s">
        <v>545</v>
      </c>
      <c r="AG247" s="26" t="s">
        <v>545</v>
      </c>
      <c r="AH247" s="26" t="s">
        <v>545</v>
      </c>
      <c r="AI247" s="26"/>
      <c r="AJ247" s="26" t="s">
        <v>545</v>
      </c>
      <c r="AK247" s="26" t="s">
        <v>545</v>
      </c>
      <c r="AL247" s="26" t="s">
        <v>545</v>
      </c>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t="s">
        <v>2970</v>
      </c>
      <c r="CG247" s="26"/>
      <c r="CH247" s="26"/>
      <c r="CI247" s="26"/>
      <c r="CJ247" s="26"/>
      <c r="CK247" s="26"/>
      <c r="CL247" s="26"/>
      <c r="CM247" s="26"/>
      <c r="CN247" s="26">
        <v>1351</v>
      </c>
      <c r="CO247" s="26">
        <v>380</v>
      </c>
      <c r="CP247" s="26"/>
      <c r="CQ247" s="26"/>
      <c r="CR247" s="26"/>
      <c r="CS247" s="26" t="s">
        <v>561</v>
      </c>
      <c r="CT247" s="26">
        <v>12</v>
      </c>
      <c r="CU247" s="26"/>
      <c r="CV247" s="26"/>
      <c r="CW247" s="26">
        <v>26298</v>
      </c>
      <c r="CX247" s="740">
        <v>214</v>
      </c>
      <c r="CY247" s="26"/>
      <c r="CZ247" s="26"/>
      <c r="DA247" s="26"/>
      <c r="DB247" s="26"/>
      <c r="DC247" s="26"/>
      <c r="DD247" s="26" t="s">
        <v>545</v>
      </c>
      <c r="DE247" s="26" t="s">
        <v>545</v>
      </c>
      <c r="DF247" s="26" t="s">
        <v>545</v>
      </c>
      <c r="DG247" s="26" t="s">
        <v>545</v>
      </c>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row>
    <row r="248" spans="1:155" x14ac:dyDescent="0.2">
      <c r="A248" s="739">
        <v>11381</v>
      </c>
      <c r="B248" s="26" t="s">
        <v>3325</v>
      </c>
      <c r="C248" s="26"/>
      <c r="D248" s="26"/>
      <c r="E248" s="26"/>
      <c r="F248" s="26"/>
      <c r="G248" s="26"/>
      <c r="H248" s="26"/>
      <c r="I248" s="26"/>
      <c r="J248" s="26" t="s">
        <v>1856</v>
      </c>
      <c r="K248" s="26"/>
      <c r="L248" s="26" t="s">
        <v>688</v>
      </c>
      <c r="M248" s="26"/>
      <c r="N248" s="26" t="s">
        <v>689</v>
      </c>
      <c r="O248" s="26">
        <v>6183</v>
      </c>
      <c r="P248" s="26">
        <v>6014</v>
      </c>
      <c r="Q248" s="26">
        <v>8602773966</v>
      </c>
      <c r="R248" s="26"/>
      <c r="S248" s="26"/>
      <c r="T248" s="26"/>
      <c r="U248" s="26"/>
      <c r="V248" s="26"/>
      <c r="W248" s="26"/>
      <c r="X248" s="26" t="s">
        <v>1857</v>
      </c>
      <c r="Y248" s="26" t="s">
        <v>1858</v>
      </c>
      <c r="Z248" s="26" t="s">
        <v>1192</v>
      </c>
      <c r="AA248" s="26" t="s">
        <v>1859</v>
      </c>
      <c r="AB248" s="26">
        <v>8602777881</v>
      </c>
      <c r="AC248" s="26"/>
      <c r="AD248" s="26">
        <v>8662951307</v>
      </c>
      <c r="AE248" s="26" t="s">
        <v>1860</v>
      </c>
      <c r="AF248" s="26" t="s">
        <v>1861</v>
      </c>
      <c r="AG248" s="26" t="s">
        <v>545</v>
      </c>
      <c r="AH248" s="26" t="s">
        <v>688</v>
      </c>
      <c r="AI248" s="26"/>
      <c r="AJ248" s="26" t="s">
        <v>689</v>
      </c>
      <c r="AK248" s="26">
        <v>6183</v>
      </c>
      <c r="AL248" s="26" t="s">
        <v>545</v>
      </c>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v>1230</v>
      </c>
      <c r="CO248" s="26">
        <v>1591</v>
      </c>
      <c r="CP248" s="26"/>
      <c r="CQ248" s="26"/>
      <c r="CR248" s="26"/>
      <c r="CS248" s="26" t="s">
        <v>561</v>
      </c>
      <c r="CT248" s="26">
        <v>12</v>
      </c>
      <c r="CU248" s="26"/>
      <c r="CV248" s="26"/>
      <c r="CW248" s="26">
        <v>41483</v>
      </c>
      <c r="CX248" s="26"/>
      <c r="CY248" s="26"/>
      <c r="CZ248" s="26"/>
      <c r="DA248" s="26"/>
      <c r="DB248" s="26"/>
      <c r="DC248" s="26"/>
      <c r="DD248" s="26" t="s">
        <v>1862</v>
      </c>
      <c r="DE248" s="26" t="s">
        <v>1863</v>
      </c>
      <c r="DF248" s="26" t="s">
        <v>1864</v>
      </c>
      <c r="DG248" s="26" t="s">
        <v>1865</v>
      </c>
      <c r="DH248" s="26">
        <v>8609541331</v>
      </c>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row>
    <row r="249" spans="1:155" x14ac:dyDescent="0.2">
      <c r="A249" s="739">
        <v>11382</v>
      </c>
      <c r="B249" s="26" t="s">
        <v>3326</v>
      </c>
      <c r="C249" s="26"/>
      <c r="D249" s="26"/>
      <c r="E249" s="26"/>
      <c r="F249" s="26"/>
      <c r="G249" s="26"/>
      <c r="H249" s="26"/>
      <c r="I249" s="26"/>
      <c r="J249" s="26" t="s">
        <v>3327</v>
      </c>
      <c r="K249" s="26"/>
      <c r="L249" s="26" t="s">
        <v>2426</v>
      </c>
      <c r="M249" s="26" t="s">
        <v>2427</v>
      </c>
      <c r="N249" s="26" t="s">
        <v>1025</v>
      </c>
      <c r="O249" s="26">
        <v>8889</v>
      </c>
      <c r="P249" s="26" t="s">
        <v>545</v>
      </c>
      <c r="Q249" s="26">
        <v>9085725818</v>
      </c>
      <c r="R249" s="26">
        <v>9085724047</v>
      </c>
      <c r="S249" s="26" t="s">
        <v>2428</v>
      </c>
      <c r="T249" s="26" t="s">
        <v>2429</v>
      </c>
      <c r="U249" s="26" t="s">
        <v>553</v>
      </c>
      <c r="V249" s="26" t="s">
        <v>2430</v>
      </c>
      <c r="W249" s="26" t="s">
        <v>3217</v>
      </c>
      <c r="X249" s="26" t="s">
        <v>2432</v>
      </c>
      <c r="Y249" s="26" t="s">
        <v>2433</v>
      </c>
      <c r="Z249" s="26" t="s">
        <v>2434</v>
      </c>
      <c r="AA249" s="26" t="s">
        <v>3328</v>
      </c>
      <c r="AB249" s="26">
        <v>9089032420</v>
      </c>
      <c r="AC249" s="26"/>
      <c r="AD249" s="26">
        <v>9085725818</v>
      </c>
      <c r="AE249" s="26" t="s">
        <v>2430</v>
      </c>
      <c r="AF249" s="26" t="s">
        <v>2424</v>
      </c>
      <c r="AG249" s="26" t="s">
        <v>2425</v>
      </c>
      <c r="AH249" s="26" t="s">
        <v>2426</v>
      </c>
      <c r="AI249" s="26" t="s">
        <v>2427</v>
      </c>
      <c r="AJ249" s="26" t="s">
        <v>1025</v>
      </c>
      <c r="AK249" s="26">
        <v>8889</v>
      </c>
      <c r="AL249" s="26" t="s">
        <v>545</v>
      </c>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v>1231</v>
      </c>
      <c r="CO249" s="26">
        <v>1856</v>
      </c>
      <c r="CP249" s="26"/>
      <c r="CQ249" s="26"/>
      <c r="CR249" s="26"/>
      <c r="CS249" s="26" t="s">
        <v>561</v>
      </c>
      <c r="CT249" s="26">
        <v>12</v>
      </c>
      <c r="CU249" s="26"/>
      <c r="CV249" s="26"/>
      <c r="CW249" s="26">
        <v>20281</v>
      </c>
      <c r="CX249" s="26"/>
      <c r="CY249" s="26"/>
      <c r="CZ249" s="26"/>
      <c r="DA249" s="26"/>
      <c r="DB249" s="26"/>
      <c r="DC249" s="26"/>
      <c r="DD249" s="26" t="s">
        <v>2435</v>
      </c>
      <c r="DE249" s="26" t="s">
        <v>744</v>
      </c>
      <c r="DF249" s="26" t="s">
        <v>3329</v>
      </c>
      <c r="DG249" s="26" t="s">
        <v>747</v>
      </c>
      <c r="DH249" s="26">
        <v>3024766682</v>
      </c>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row>
    <row r="250" spans="1:155" x14ac:dyDescent="0.2">
      <c r="A250" s="739">
        <v>11383</v>
      </c>
      <c r="B250" s="26" t="s">
        <v>3330</v>
      </c>
      <c r="C250" s="26"/>
      <c r="D250" s="26"/>
      <c r="E250" s="26"/>
      <c r="F250" s="26"/>
      <c r="G250" s="26"/>
      <c r="H250" s="26"/>
      <c r="I250" s="26"/>
      <c r="J250" s="26" t="s">
        <v>3331</v>
      </c>
      <c r="K250" s="26"/>
      <c r="L250" s="26" t="s">
        <v>3332</v>
      </c>
      <c r="M250" s="26" t="s">
        <v>3333</v>
      </c>
      <c r="N250" s="26" t="s">
        <v>550</v>
      </c>
      <c r="O250" s="26">
        <v>60015</v>
      </c>
      <c r="P250" s="26" t="s">
        <v>545</v>
      </c>
      <c r="Q250" s="26">
        <v>8475201900</v>
      </c>
      <c r="R250" s="26">
        <v>8475201916</v>
      </c>
      <c r="S250" s="26" t="s">
        <v>3334</v>
      </c>
      <c r="T250" s="26" t="s">
        <v>3335</v>
      </c>
      <c r="U250" s="26" t="s">
        <v>3336</v>
      </c>
      <c r="V250" s="26" t="s">
        <v>3337</v>
      </c>
      <c r="W250" s="26" t="s">
        <v>3338</v>
      </c>
      <c r="X250" s="26" t="s">
        <v>3334</v>
      </c>
      <c r="Y250" s="26" t="s">
        <v>3335</v>
      </c>
      <c r="Z250" s="26" t="s">
        <v>3336</v>
      </c>
      <c r="AA250" s="26" t="s">
        <v>3330</v>
      </c>
      <c r="AB250" s="26">
        <v>8475201900</v>
      </c>
      <c r="AC250" s="26">
        <v>285</v>
      </c>
      <c r="AD250" s="26">
        <v>8475201916</v>
      </c>
      <c r="AE250" s="26" t="s">
        <v>3337</v>
      </c>
      <c r="AF250" s="26" t="s">
        <v>3331</v>
      </c>
      <c r="AG250" s="26" t="s">
        <v>545</v>
      </c>
      <c r="AH250" s="26" t="s">
        <v>3332</v>
      </c>
      <c r="AI250" s="26" t="s">
        <v>3333</v>
      </c>
      <c r="AJ250" s="26" t="s">
        <v>550</v>
      </c>
      <c r="AK250" s="26">
        <v>60015</v>
      </c>
      <c r="AL250" s="26" t="s">
        <v>545</v>
      </c>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t="s">
        <v>3339</v>
      </c>
      <c r="CG250" s="26"/>
      <c r="CH250" s="26"/>
      <c r="CI250" s="26"/>
      <c r="CJ250" s="26"/>
      <c r="CK250" s="26"/>
      <c r="CL250" s="26"/>
      <c r="CM250" s="26"/>
      <c r="CN250" s="26">
        <v>1232</v>
      </c>
      <c r="CO250" s="26">
        <v>1690</v>
      </c>
      <c r="CP250" s="26"/>
      <c r="CQ250" s="26"/>
      <c r="CR250" s="26"/>
      <c r="CS250" s="26" t="s">
        <v>561</v>
      </c>
      <c r="CT250" s="26">
        <v>12</v>
      </c>
      <c r="CU250" s="26"/>
      <c r="CV250" s="26"/>
      <c r="CW250" s="26">
        <v>63223</v>
      </c>
      <c r="CX250" s="26"/>
      <c r="CY250" s="26"/>
      <c r="CZ250" s="26"/>
      <c r="DA250" s="26"/>
      <c r="DB250" s="26"/>
      <c r="DC250" s="26"/>
      <c r="DD250" s="26" t="s">
        <v>3340</v>
      </c>
      <c r="DE250" s="26" t="s">
        <v>3341</v>
      </c>
      <c r="DF250" s="26" t="s">
        <v>3342</v>
      </c>
      <c r="DG250" s="26" t="s">
        <v>3343</v>
      </c>
      <c r="DH250" s="26">
        <v>8475201900</v>
      </c>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row>
    <row r="251" spans="1:155" x14ac:dyDescent="0.2">
      <c r="A251" s="739">
        <v>11384</v>
      </c>
      <c r="B251" s="26" t="s">
        <v>3344</v>
      </c>
      <c r="C251" s="26" t="s">
        <v>545</v>
      </c>
      <c r="D251" s="26"/>
      <c r="E251" s="26"/>
      <c r="F251" s="26"/>
      <c r="G251" s="26" t="s">
        <v>545</v>
      </c>
      <c r="H251" s="26" t="s">
        <v>545</v>
      </c>
      <c r="I251" s="26" t="s">
        <v>545</v>
      </c>
      <c r="J251" s="26" t="s">
        <v>3345</v>
      </c>
      <c r="K251" s="26"/>
      <c r="L251" s="26" t="s">
        <v>3346</v>
      </c>
      <c r="M251" s="26" t="s">
        <v>3347</v>
      </c>
      <c r="N251" s="26" t="s">
        <v>901</v>
      </c>
      <c r="O251" s="26">
        <v>55060</v>
      </c>
      <c r="P251" s="26" t="s">
        <v>545</v>
      </c>
      <c r="Q251" s="26">
        <v>5074555200</v>
      </c>
      <c r="R251" s="26">
        <v>5074555997</v>
      </c>
      <c r="S251" s="26" t="s">
        <v>3348</v>
      </c>
      <c r="T251" s="26" t="s">
        <v>3349</v>
      </c>
      <c r="U251" s="26" t="s">
        <v>734</v>
      </c>
      <c r="V251" s="26" t="s">
        <v>545</v>
      </c>
      <c r="W251" s="26" t="s">
        <v>3350</v>
      </c>
      <c r="X251" s="26" t="s">
        <v>2921</v>
      </c>
      <c r="Y251" s="26" t="s">
        <v>3351</v>
      </c>
      <c r="Z251" s="26" t="s">
        <v>1640</v>
      </c>
      <c r="AA251" s="26" t="s">
        <v>3344</v>
      </c>
      <c r="AB251" s="26">
        <v>5074555200</v>
      </c>
      <c r="AC251" s="26"/>
      <c r="AD251" s="26">
        <v>5074464612</v>
      </c>
      <c r="AE251" s="26" t="s">
        <v>3352</v>
      </c>
      <c r="AF251" s="26" t="s">
        <v>3345</v>
      </c>
      <c r="AG251" s="26" t="s">
        <v>545</v>
      </c>
      <c r="AH251" s="26" t="s">
        <v>3346</v>
      </c>
      <c r="AI251" s="26" t="s">
        <v>3347</v>
      </c>
      <c r="AJ251" s="26" t="s">
        <v>901</v>
      </c>
      <c r="AK251" s="26">
        <v>55060</v>
      </c>
      <c r="AL251" s="26" t="s">
        <v>545</v>
      </c>
      <c r="AM251" s="26" t="s">
        <v>3353</v>
      </c>
      <c r="AN251" s="26" t="s">
        <v>3354</v>
      </c>
      <c r="AO251" s="26" t="s">
        <v>3355</v>
      </c>
      <c r="AP251" s="26" t="s">
        <v>3344</v>
      </c>
      <c r="AQ251" s="26">
        <v>5074555101</v>
      </c>
      <c r="AR251" s="26"/>
      <c r="AS251" s="26">
        <v>5074555145</v>
      </c>
      <c r="AT251" s="26" t="s">
        <v>3356</v>
      </c>
      <c r="AU251" s="26" t="s">
        <v>3345</v>
      </c>
      <c r="AV251" s="26" t="s">
        <v>545</v>
      </c>
      <c r="AW251" s="26" t="s">
        <v>3346</v>
      </c>
      <c r="AX251" s="26" t="s">
        <v>3347</v>
      </c>
      <c r="AY251" s="26" t="s">
        <v>901</v>
      </c>
      <c r="AZ251" s="26" t="s">
        <v>3357</v>
      </c>
      <c r="BA251" s="26" t="s">
        <v>545</v>
      </c>
      <c r="BB251" s="26" t="s">
        <v>3358</v>
      </c>
      <c r="BC251" s="26" t="s">
        <v>3359</v>
      </c>
      <c r="BD251" s="26" t="s">
        <v>3360</v>
      </c>
      <c r="BE251" s="26" t="s">
        <v>3344</v>
      </c>
      <c r="BF251" s="26">
        <v>5074446893</v>
      </c>
      <c r="BG251" s="26"/>
      <c r="BH251" s="26">
        <v>5074464612</v>
      </c>
      <c r="BI251" s="26" t="s">
        <v>3352</v>
      </c>
      <c r="BJ251" s="26" t="s">
        <v>3345</v>
      </c>
      <c r="BK251" s="26" t="s">
        <v>545</v>
      </c>
      <c r="BL251" s="26" t="s">
        <v>3346</v>
      </c>
      <c r="BM251" s="26" t="s">
        <v>3347</v>
      </c>
      <c r="BN251" s="26" t="s">
        <v>901</v>
      </c>
      <c r="BO251" s="26">
        <v>55060</v>
      </c>
      <c r="BP251" s="26" t="s">
        <v>545</v>
      </c>
      <c r="BQ251" s="26"/>
      <c r="BR251" s="26"/>
      <c r="BS251" s="26"/>
      <c r="BT251" s="26"/>
      <c r="BU251" s="26"/>
      <c r="BV251" s="26"/>
      <c r="BW251" s="26"/>
      <c r="BX251" s="26"/>
      <c r="BY251" s="26"/>
      <c r="BZ251" s="26"/>
      <c r="CA251" s="26"/>
      <c r="CB251" s="26"/>
      <c r="CC251" s="26"/>
      <c r="CD251" s="26"/>
      <c r="CE251" s="26"/>
      <c r="CF251" s="26" t="s">
        <v>3361</v>
      </c>
      <c r="CG251" s="26"/>
      <c r="CH251" s="26"/>
      <c r="CI251" s="26"/>
      <c r="CJ251" s="26"/>
      <c r="CK251" s="26"/>
      <c r="CL251" s="26"/>
      <c r="CM251" s="26"/>
      <c r="CN251" s="26">
        <v>1233</v>
      </c>
      <c r="CO251" s="26">
        <v>1638</v>
      </c>
      <c r="CP251" s="26">
        <v>1642</v>
      </c>
      <c r="CQ251" s="26">
        <v>1650</v>
      </c>
      <c r="CR251" s="26"/>
      <c r="CS251" s="26" t="s">
        <v>561</v>
      </c>
      <c r="CT251" s="26">
        <v>12</v>
      </c>
      <c r="CU251" s="26"/>
      <c r="CV251" s="26"/>
      <c r="CW251" s="26">
        <v>63258</v>
      </c>
      <c r="CX251" s="26" t="s">
        <v>545</v>
      </c>
      <c r="CY251" s="26"/>
      <c r="CZ251" s="26"/>
      <c r="DA251" s="26"/>
      <c r="DB251" s="26"/>
      <c r="DC251" s="26" t="s">
        <v>545</v>
      </c>
      <c r="DD251" s="26" t="s">
        <v>3358</v>
      </c>
      <c r="DE251" s="26" t="s">
        <v>3359</v>
      </c>
      <c r="DF251" s="26" t="s">
        <v>3360</v>
      </c>
      <c r="DG251" s="26" t="s">
        <v>3362</v>
      </c>
      <c r="DH251" s="26">
        <v>5074446893</v>
      </c>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row>
    <row r="252" spans="1:155" x14ac:dyDescent="0.2">
      <c r="A252" s="739">
        <v>10088</v>
      </c>
      <c r="B252" s="26" t="s">
        <v>3363</v>
      </c>
      <c r="C252" s="26" t="s">
        <v>545</v>
      </c>
      <c r="D252" s="26"/>
      <c r="E252" s="26"/>
      <c r="F252" s="26"/>
      <c r="G252" s="26" t="s">
        <v>545</v>
      </c>
      <c r="H252" s="26" t="s">
        <v>545</v>
      </c>
      <c r="I252" s="26" t="s">
        <v>545</v>
      </c>
      <c r="J252" s="26" t="s">
        <v>3345</v>
      </c>
      <c r="K252" s="26"/>
      <c r="L252" s="26" t="s">
        <v>3346</v>
      </c>
      <c r="M252" s="26" t="s">
        <v>3347</v>
      </c>
      <c r="N252" s="26" t="s">
        <v>901</v>
      </c>
      <c r="O252" s="738">
        <v>55060</v>
      </c>
      <c r="P252" s="26" t="s">
        <v>545</v>
      </c>
      <c r="Q252" s="26">
        <v>5074555200</v>
      </c>
      <c r="R252" s="26">
        <v>5074555997</v>
      </c>
      <c r="S252" s="26" t="s">
        <v>3348</v>
      </c>
      <c r="T252" s="26" t="s">
        <v>3349</v>
      </c>
      <c r="U252" s="26" t="s">
        <v>734</v>
      </c>
      <c r="V252" s="26" t="s">
        <v>545</v>
      </c>
      <c r="W252" s="26" t="s">
        <v>3364</v>
      </c>
      <c r="X252" s="26" t="s">
        <v>2921</v>
      </c>
      <c r="Y252" s="26" t="s">
        <v>3351</v>
      </c>
      <c r="Z252" s="26" t="s">
        <v>1640</v>
      </c>
      <c r="AA252" s="26" t="s">
        <v>3363</v>
      </c>
      <c r="AB252" s="26">
        <v>5074555200</v>
      </c>
      <c r="AC252" s="26"/>
      <c r="AD252" s="26">
        <v>5074464612</v>
      </c>
      <c r="AE252" s="26" t="s">
        <v>3352</v>
      </c>
      <c r="AF252" s="26" t="s">
        <v>3345</v>
      </c>
      <c r="AG252" s="26" t="s">
        <v>545</v>
      </c>
      <c r="AH252" s="26" t="s">
        <v>3346</v>
      </c>
      <c r="AI252" s="26" t="s">
        <v>3347</v>
      </c>
      <c r="AJ252" s="26" t="s">
        <v>901</v>
      </c>
      <c r="AK252" s="548">
        <v>55060</v>
      </c>
      <c r="AL252" s="26" t="s">
        <v>545</v>
      </c>
      <c r="AM252" s="26" t="s">
        <v>3365</v>
      </c>
      <c r="AN252" s="26" t="s">
        <v>3366</v>
      </c>
      <c r="AO252" s="26" t="s">
        <v>1200</v>
      </c>
      <c r="AP252" s="26" t="s">
        <v>3363</v>
      </c>
      <c r="AQ252" s="26">
        <v>5074558977</v>
      </c>
      <c r="AR252" s="26"/>
      <c r="AS252" s="26">
        <v>5074555145</v>
      </c>
      <c r="AT252" s="26" t="s">
        <v>3367</v>
      </c>
      <c r="AU252" s="26" t="s">
        <v>3345</v>
      </c>
      <c r="AV252" s="26" t="s">
        <v>545</v>
      </c>
      <c r="AW252" s="26" t="s">
        <v>3346</v>
      </c>
      <c r="AX252" s="26" t="s">
        <v>3347</v>
      </c>
      <c r="AY252" s="26" t="s">
        <v>901</v>
      </c>
      <c r="AZ252" s="26" t="s">
        <v>3357</v>
      </c>
      <c r="BA252" s="26" t="s">
        <v>545</v>
      </c>
      <c r="BB252" s="26" t="s">
        <v>3358</v>
      </c>
      <c r="BC252" s="26" t="s">
        <v>3359</v>
      </c>
      <c r="BD252" s="26" t="s">
        <v>3360</v>
      </c>
      <c r="BE252" s="26" t="s">
        <v>3363</v>
      </c>
      <c r="BF252" s="26">
        <v>5074446893</v>
      </c>
      <c r="BG252" s="26"/>
      <c r="BH252" s="26">
        <v>5074464612</v>
      </c>
      <c r="BI252" s="26" t="s">
        <v>3352</v>
      </c>
      <c r="BJ252" s="26" t="s">
        <v>3345</v>
      </c>
      <c r="BK252" s="26" t="s">
        <v>545</v>
      </c>
      <c r="BL252" s="26" t="s">
        <v>3346</v>
      </c>
      <c r="BM252" s="26" t="s">
        <v>3347</v>
      </c>
      <c r="BN252" s="26" t="s">
        <v>901</v>
      </c>
      <c r="BO252" s="26">
        <v>55060</v>
      </c>
      <c r="BP252" s="26" t="s">
        <v>545</v>
      </c>
      <c r="BQ252" s="26"/>
      <c r="BR252" s="26"/>
      <c r="BS252" s="26"/>
      <c r="BT252" s="26"/>
      <c r="BU252" s="26"/>
      <c r="BV252" s="26"/>
      <c r="BW252" s="26"/>
      <c r="BX252" s="26"/>
      <c r="BY252" s="26"/>
      <c r="BZ252" s="26"/>
      <c r="CA252" s="26"/>
      <c r="CB252" s="26"/>
      <c r="CC252" s="26"/>
      <c r="CD252" s="26"/>
      <c r="CE252" s="26"/>
      <c r="CF252" s="26" t="s">
        <v>3361</v>
      </c>
      <c r="CG252" s="26"/>
      <c r="CH252" s="26"/>
      <c r="CI252" s="26"/>
      <c r="CJ252" s="26"/>
      <c r="CK252" s="26"/>
      <c r="CL252" s="26"/>
      <c r="CM252" s="26"/>
      <c r="CN252" s="26">
        <v>881</v>
      </c>
      <c r="CO252" s="26">
        <v>649</v>
      </c>
      <c r="CP252" s="26">
        <v>572</v>
      </c>
      <c r="CQ252" s="26">
        <v>696</v>
      </c>
      <c r="CR252" s="26"/>
      <c r="CS252" s="26" t="s">
        <v>561</v>
      </c>
      <c r="CT252" s="26">
        <v>12</v>
      </c>
      <c r="CU252" s="26"/>
      <c r="CV252" s="26"/>
      <c r="CW252" s="26">
        <v>13935</v>
      </c>
      <c r="CX252" s="740">
        <v>7</v>
      </c>
      <c r="CY252" s="26"/>
      <c r="CZ252" s="26"/>
      <c r="DA252" s="26"/>
      <c r="DB252" s="26"/>
      <c r="DC252" s="26" t="s">
        <v>545</v>
      </c>
      <c r="DD252" s="26" t="s">
        <v>1628</v>
      </c>
      <c r="DE252" s="26" t="s">
        <v>3359</v>
      </c>
      <c r="DF252" s="26" t="s">
        <v>3360</v>
      </c>
      <c r="DG252" s="26" t="s">
        <v>3362</v>
      </c>
      <c r="DH252" s="26">
        <v>5074446893</v>
      </c>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row>
    <row r="253" spans="1:155" x14ac:dyDescent="0.2">
      <c r="A253" s="739">
        <v>10527</v>
      </c>
      <c r="B253" s="26" t="s">
        <v>3368</v>
      </c>
      <c r="C253" s="26" t="s">
        <v>545</v>
      </c>
      <c r="D253" s="26"/>
      <c r="E253" s="26"/>
      <c r="F253" s="26"/>
      <c r="G253" s="26" t="s">
        <v>545</v>
      </c>
      <c r="H253" s="26" t="s">
        <v>545</v>
      </c>
      <c r="I253" s="26" t="s">
        <v>545</v>
      </c>
      <c r="J253" s="26" t="s">
        <v>3345</v>
      </c>
      <c r="K253" s="26"/>
      <c r="L253" s="26" t="s">
        <v>3346</v>
      </c>
      <c r="M253" s="26" t="s">
        <v>3347</v>
      </c>
      <c r="N253" s="26" t="s">
        <v>901</v>
      </c>
      <c r="O253" s="738">
        <v>55060</v>
      </c>
      <c r="P253" s="26" t="s">
        <v>545</v>
      </c>
      <c r="Q253" s="26">
        <v>5074555200</v>
      </c>
      <c r="R253" s="26">
        <v>5074555997</v>
      </c>
      <c r="S253" s="26" t="s">
        <v>3348</v>
      </c>
      <c r="T253" s="26" t="s">
        <v>3349</v>
      </c>
      <c r="U253" s="26" t="s">
        <v>734</v>
      </c>
      <c r="V253" s="26" t="s">
        <v>545</v>
      </c>
      <c r="W253" s="26" t="s">
        <v>3364</v>
      </c>
      <c r="X253" s="26" t="s">
        <v>2921</v>
      </c>
      <c r="Y253" s="26" t="s">
        <v>3351</v>
      </c>
      <c r="Z253" s="26" t="s">
        <v>1640</v>
      </c>
      <c r="AA253" s="26" t="s">
        <v>3368</v>
      </c>
      <c r="AB253" s="26">
        <v>5074555200</v>
      </c>
      <c r="AC253" s="26"/>
      <c r="AD253" s="26">
        <v>5074464612</v>
      </c>
      <c r="AE253" s="26" t="s">
        <v>3352</v>
      </c>
      <c r="AF253" s="26" t="s">
        <v>3345</v>
      </c>
      <c r="AG253" s="26" t="s">
        <v>545</v>
      </c>
      <c r="AH253" s="26" t="s">
        <v>3346</v>
      </c>
      <c r="AI253" s="26" t="s">
        <v>3347</v>
      </c>
      <c r="AJ253" s="26" t="s">
        <v>901</v>
      </c>
      <c r="AK253" s="548">
        <v>55060</v>
      </c>
      <c r="AL253" s="26" t="s">
        <v>545</v>
      </c>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t="s">
        <v>3361</v>
      </c>
      <c r="CG253" s="26"/>
      <c r="CH253" s="26"/>
      <c r="CI253" s="26"/>
      <c r="CJ253" s="26"/>
      <c r="CK253" s="26"/>
      <c r="CL253" s="26"/>
      <c r="CM253" s="26"/>
      <c r="CN253" s="26">
        <v>2888</v>
      </c>
      <c r="CO253" s="26">
        <v>2996</v>
      </c>
      <c r="CP253" s="26"/>
      <c r="CQ253" s="26"/>
      <c r="CR253" s="26"/>
      <c r="CS253" s="26" t="s">
        <v>561</v>
      </c>
      <c r="CT253" s="26">
        <v>12</v>
      </c>
      <c r="CU253" s="26"/>
      <c r="CV253" s="26"/>
      <c r="CW253" s="26">
        <v>16024</v>
      </c>
      <c r="CX253" s="26" t="s">
        <v>545</v>
      </c>
      <c r="CY253" s="26"/>
      <c r="CZ253" s="26"/>
      <c r="DA253" s="26"/>
      <c r="DB253" s="26"/>
      <c r="DC253" s="26" t="s">
        <v>545</v>
      </c>
      <c r="DD253" s="26" t="s">
        <v>3358</v>
      </c>
      <c r="DE253" s="26" t="s">
        <v>3359</v>
      </c>
      <c r="DF253" s="26" t="s">
        <v>3360</v>
      </c>
      <c r="DG253" s="26" t="s">
        <v>3362</v>
      </c>
      <c r="DH253" s="26">
        <v>5074446893</v>
      </c>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row>
    <row r="254" spans="1:155" x14ac:dyDescent="0.2">
      <c r="A254" s="739">
        <v>11385</v>
      </c>
      <c r="B254" s="26" t="s">
        <v>3369</v>
      </c>
      <c r="C254" s="26"/>
      <c r="D254" s="26"/>
      <c r="E254" s="26"/>
      <c r="F254" s="26"/>
      <c r="G254" s="26"/>
      <c r="H254" s="26"/>
      <c r="I254" s="26"/>
      <c r="J254" s="26" t="s">
        <v>3370</v>
      </c>
      <c r="K254" s="26"/>
      <c r="L254" s="26" t="s">
        <v>3371</v>
      </c>
      <c r="M254" s="26"/>
      <c r="N254" s="26" t="s">
        <v>1322</v>
      </c>
      <c r="O254" s="26">
        <v>66285</v>
      </c>
      <c r="P254" s="26">
        <v>5147</v>
      </c>
      <c r="Q254" s="26">
        <v>9135410150</v>
      </c>
      <c r="R254" s="26"/>
      <c r="S254" s="26" t="s">
        <v>3372</v>
      </c>
      <c r="T254" s="26" t="s">
        <v>3373</v>
      </c>
      <c r="U254" s="26" t="s">
        <v>629</v>
      </c>
      <c r="V254" s="26"/>
      <c r="W254" s="26" t="s">
        <v>3374</v>
      </c>
      <c r="X254" s="26" t="s">
        <v>3375</v>
      </c>
      <c r="Y254" s="26" t="s">
        <v>3376</v>
      </c>
      <c r="Z254" s="26" t="s">
        <v>1306</v>
      </c>
      <c r="AA254" s="26" t="s">
        <v>3369</v>
      </c>
      <c r="AB254" s="26">
        <v>9135412958</v>
      </c>
      <c r="AC254" s="26"/>
      <c r="AD254" s="26"/>
      <c r="AE254" s="26" t="s">
        <v>3377</v>
      </c>
      <c r="AF254" s="26" t="s">
        <v>3370</v>
      </c>
      <c r="AG254" s="26" t="s">
        <v>545</v>
      </c>
      <c r="AH254" s="26" t="s">
        <v>3371</v>
      </c>
      <c r="AI254" s="26"/>
      <c r="AJ254" s="26" t="s">
        <v>1322</v>
      </c>
      <c r="AK254" s="26">
        <v>66285</v>
      </c>
      <c r="AL254" s="26">
        <v>5147</v>
      </c>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t="s">
        <v>3378</v>
      </c>
      <c r="CG254" s="26"/>
      <c r="CH254" s="26"/>
      <c r="CI254" s="26"/>
      <c r="CJ254" s="26"/>
      <c r="CK254" s="26"/>
      <c r="CL254" s="26"/>
      <c r="CM254" s="26"/>
      <c r="CN254" s="26">
        <v>1234</v>
      </c>
      <c r="CO254" s="26">
        <v>2064</v>
      </c>
      <c r="CP254" s="26"/>
      <c r="CQ254" s="26"/>
      <c r="CR254" s="26"/>
      <c r="CS254" s="26" t="s">
        <v>561</v>
      </c>
      <c r="CT254" s="26">
        <v>12</v>
      </c>
      <c r="CU254" s="26"/>
      <c r="CV254" s="26"/>
      <c r="CW254" s="26">
        <v>11118</v>
      </c>
      <c r="CX254" s="26"/>
      <c r="CY254" s="26"/>
      <c r="CZ254" s="26"/>
      <c r="DA254" s="26"/>
      <c r="DB254" s="26"/>
      <c r="DC254" s="26"/>
      <c r="DD254" s="26" t="s">
        <v>1965</v>
      </c>
      <c r="DE254" s="26" t="s">
        <v>3379</v>
      </c>
      <c r="DF254" s="26" t="s">
        <v>695</v>
      </c>
      <c r="DG254" s="26" t="s">
        <v>3380</v>
      </c>
      <c r="DH254" s="26">
        <v>9135410150</v>
      </c>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row>
    <row r="255" spans="1:155" x14ac:dyDescent="0.2">
      <c r="A255" s="739">
        <v>11386</v>
      </c>
      <c r="B255" s="26" t="s">
        <v>3381</v>
      </c>
      <c r="C255" s="26" t="s">
        <v>545</v>
      </c>
      <c r="D255" s="26"/>
      <c r="E255" s="26"/>
      <c r="F255" s="26"/>
      <c r="G255" s="26" t="s">
        <v>545</v>
      </c>
      <c r="H255" s="26" t="s">
        <v>545</v>
      </c>
      <c r="I255" s="26" t="s">
        <v>545</v>
      </c>
      <c r="J255" s="26" t="s">
        <v>3345</v>
      </c>
      <c r="K255" s="26"/>
      <c r="L255" s="26" t="s">
        <v>3346</v>
      </c>
      <c r="M255" s="26" t="s">
        <v>3347</v>
      </c>
      <c r="N255" s="26" t="s">
        <v>901</v>
      </c>
      <c r="O255" s="26">
        <v>55060</v>
      </c>
      <c r="P255" s="26" t="s">
        <v>545</v>
      </c>
      <c r="Q255" s="26">
        <v>5074555200</v>
      </c>
      <c r="R255" s="26">
        <v>5074555997</v>
      </c>
      <c r="S255" s="26" t="s">
        <v>3348</v>
      </c>
      <c r="T255" s="26" t="s">
        <v>3349</v>
      </c>
      <c r="U255" s="26" t="s">
        <v>734</v>
      </c>
      <c r="V255" s="26" t="s">
        <v>545</v>
      </c>
      <c r="W255" s="26" t="s">
        <v>3364</v>
      </c>
      <c r="X255" s="26" t="s">
        <v>2921</v>
      </c>
      <c r="Y255" s="26" t="s">
        <v>3351</v>
      </c>
      <c r="Z255" s="26" t="s">
        <v>1640</v>
      </c>
      <c r="AA255" s="26" t="s">
        <v>3381</v>
      </c>
      <c r="AB255" s="26">
        <v>5074555200</v>
      </c>
      <c r="AC255" s="26"/>
      <c r="AD255" s="26">
        <v>5074464612</v>
      </c>
      <c r="AE255" s="26" t="s">
        <v>3352</v>
      </c>
      <c r="AF255" s="26" t="s">
        <v>3345</v>
      </c>
      <c r="AG255" s="26" t="s">
        <v>545</v>
      </c>
      <c r="AH255" s="26" t="s">
        <v>3346</v>
      </c>
      <c r="AI255" s="26" t="s">
        <v>3347</v>
      </c>
      <c r="AJ255" s="26" t="s">
        <v>901</v>
      </c>
      <c r="AK255" s="26">
        <v>55060</v>
      </c>
      <c r="AL255" s="26" t="s">
        <v>545</v>
      </c>
      <c r="AM255" s="26" t="s">
        <v>3365</v>
      </c>
      <c r="AN255" s="26" t="s">
        <v>3366</v>
      </c>
      <c r="AO255" s="26" t="s">
        <v>1200</v>
      </c>
      <c r="AP255" s="26" t="s">
        <v>3381</v>
      </c>
      <c r="AQ255" s="26">
        <v>5074558977</v>
      </c>
      <c r="AR255" s="26"/>
      <c r="AS255" s="26">
        <v>5074555145</v>
      </c>
      <c r="AT255" s="26" t="s">
        <v>3367</v>
      </c>
      <c r="AU255" s="26" t="s">
        <v>3345</v>
      </c>
      <c r="AV255" s="26" t="s">
        <v>545</v>
      </c>
      <c r="AW255" s="26" t="s">
        <v>3346</v>
      </c>
      <c r="AX255" s="26" t="s">
        <v>3347</v>
      </c>
      <c r="AY255" s="26" t="s">
        <v>901</v>
      </c>
      <c r="AZ255" s="26" t="s">
        <v>3357</v>
      </c>
      <c r="BA255" s="26" t="s">
        <v>545</v>
      </c>
      <c r="BB255" s="26" t="s">
        <v>3358</v>
      </c>
      <c r="BC255" s="26" t="s">
        <v>3359</v>
      </c>
      <c r="BD255" s="26" t="s">
        <v>3360</v>
      </c>
      <c r="BE255" s="26" t="s">
        <v>3381</v>
      </c>
      <c r="BF255" s="26">
        <v>5074446893</v>
      </c>
      <c r="BG255" s="26"/>
      <c r="BH255" s="26">
        <v>5074464612</v>
      </c>
      <c r="BI255" s="26" t="s">
        <v>3352</v>
      </c>
      <c r="BJ255" s="26" t="s">
        <v>3345</v>
      </c>
      <c r="BK255" s="26" t="s">
        <v>545</v>
      </c>
      <c r="BL255" s="26" t="s">
        <v>3346</v>
      </c>
      <c r="BM255" s="26" t="s">
        <v>3347</v>
      </c>
      <c r="BN255" s="26" t="s">
        <v>901</v>
      </c>
      <c r="BO255" s="26">
        <v>55060</v>
      </c>
      <c r="BP255" s="26" t="s">
        <v>545</v>
      </c>
      <c r="BQ255" s="26"/>
      <c r="BR255" s="26"/>
      <c r="BS255" s="26"/>
      <c r="BT255" s="26"/>
      <c r="BU255" s="26"/>
      <c r="BV255" s="26"/>
      <c r="BW255" s="26"/>
      <c r="BX255" s="26"/>
      <c r="BY255" s="26"/>
      <c r="BZ255" s="26"/>
      <c r="CA255" s="26"/>
      <c r="CB255" s="26"/>
      <c r="CC255" s="26"/>
      <c r="CD255" s="26"/>
      <c r="CE255" s="26"/>
      <c r="CF255" s="26" t="s">
        <v>3361</v>
      </c>
      <c r="CG255" s="26"/>
      <c r="CH255" s="26"/>
      <c r="CI255" s="26"/>
      <c r="CJ255" s="26"/>
      <c r="CK255" s="26"/>
      <c r="CL255" s="26"/>
      <c r="CM255" s="26"/>
      <c r="CN255" s="26">
        <v>1235</v>
      </c>
      <c r="CO255" s="26">
        <v>1651</v>
      </c>
      <c r="CP255" s="26">
        <v>1652</v>
      </c>
      <c r="CQ255" s="26">
        <v>1654</v>
      </c>
      <c r="CR255" s="26"/>
      <c r="CS255" s="26" t="s">
        <v>561</v>
      </c>
      <c r="CT255" s="26">
        <v>12</v>
      </c>
      <c r="CU255" s="26"/>
      <c r="CV255" s="26"/>
      <c r="CW255" s="26">
        <v>28304</v>
      </c>
      <c r="CX255" s="26" t="s">
        <v>545</v>
      </c>
      <c r="CY255" s="26"/>
      <c r="CZ255" s="26"/>
      <c r="DA255" s="26"/>
      <c r="DB255" s="26"/>
      <c r="DC255" s="26" t="s">
        <v>545</v>
      </c>
      <c r="DD255" s="26" t="s">
        <v>3358</v>
      </c>
      <c r="DE255" s="26" t="s">
        <v>3359</v>
      </c>
      <c r="DF255" s="26" t="s">
        <v>3360</v>
      </c>
      <c r="DG255" s="26" t="s">
        <v>3362</v>
      </c>
      <c r="DH255" s="26">
        <v>5074446893</v>
      </c>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row>
    <row r="256" spans="1:155" x14ac:dyDescent="0.2">
      <c r="A256" s="739">
        <v>11571</v>
      </c>
      <c r="B256" s="26" t="s">
        <v>3382</v>
      </c>
      <c r="C256" s="26"/>
      <c r="D256" s="26"/>
      <c r="E256" s="26"/>
      <c r="F256" s="26"/>
      <c r="G256" s="26"/>
      <c r="H256" s="26"/>
      <c r="I256" s="26"/>
      <c r="J256" s="26" t="s">
        <v>3383</v>
      </c>
      <c r="K256" s="26" t="s">
        <v>3384</v>
      </c>
      <c r="L256" s="26" t="s">
        <v>652</v>
      </c>
      <c r="M256" s="26"/>
      <c r="N256" s="26" t="s">
        <v>654</v>
      </c>
      <c r="O256" s="26">
        <v>50309</v>
      </c>
      <c r="P256" s="26" t="s">
        <v>545</v>
      </c>
      <c r="Q256" s="26">
        <v>4108950260</v>
      </c>
      <c r="R256" s="26"/>
      <c r="S256" s="26" t="s">
        <v>3385</v>
      </c>
      <c r="T256" s="26" t="s">
        <v>3386</v>
      </c>
      <c r="U256" s="26" t="s">
        <v>553</v>
      </c>
      <c r="V256" s="26"/>
      <c r="W256" s="26" t="s">
        <v>3387</v>
      </c>
      <c r="X256" s="26" t="s">
        <v>551</v>
      </c>
      <c r="Y256" s="26" t="s">
        <v>3388</v>
      </c>
      <c r="Z256" s="26" t="s">
        <v>3389</v>
      </c>
      <c r="AA256" s="26" t="s">
        <v>3382</v>
      </c>
      <c r="AB256" s="26">
        <v>5155135759</v>
      </c>
      <c r="AC256" s="26"/>
      <c r="AD256" s="26"/>
      <c r="AE256" s="26" t="s">
        <v>3390</v>
      </c>
      <c r="AF256" s="26" t="s">
        <v>545</v>
      </c>
      <c r="AG256" s="26" t="s">
        <v>545</v>
      </c>
      <c r="AH256" s="26" t="s">
        <v>545</v>
      </c>
      <c r="AI256" s="26"/>
      <c r="AJ256" s="26" t="s">
        <v>545</v>
      </c>
      <c r="AK256" s="26"/>
      <c r="AL256" s="26" t="s">
        <v>545</v>
      </c>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v>1413</v>
      </c>
      <c r="CO256" s="26">
        <v>1797</v>
      </c>
      <c r="CP256" s="26"/>
      <c r="CQ256" s="26"/>
      <c r="CR256" s="26"/>
      <c r="CS256" s="26" t="s">
        <v>561</v>
      </c>
      <c r="CT256" s="26">
        <v>12</v>
      </c>
      <c r="CU256" s="26"/>
      <c r="CV256" s="26"/>
      <c r="CW256" s="26">
        <v>63274</v>
      </c>
      <c r="CX256" s="26"/>
      <c r="CY256" s="26"/>
      <c r="CZ256" s="26"/>
      <c r="DA256" s="26"/>
      <c r="DB256" s="26"/>
      <c r="DC256" s="26"/>
      <c r="DD256" s="26" t="s">
        <v>3391</v>
      </c>
      <c r="DE256" s="26" t="s">
        <v>1552</v>
      </c>
      <c r="DF256" s="26" t="s">
        <v>1705</v>
      </c>
      <c r="DG256" s="26" t="s">
        <v>545</v>
      </c>
      <c r="DH256" s="26">
        <v>3199814177</v>
      </c>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row>
    <row r="257" spans="1:155" x14ac:dyDescent="0.2">
      <c r="A257" s="739">
        <v>11387</v>
      </c>
      <c r="B257" s="26" t="s">
        <v>3392</v>
      </c>
      <c r="C257" s="26"/>
      <c r="D257" s="26"/>
      <c r="E257" s="26"/>
      <c r="F257" s="26"/>
      <c r="G257" s="26"/>
      <c r="H257" s="26"/>
      <c r="I257" s="26"/>
      <c r="J257" s="26" t="s">
        <v>1284</v>
      </c>
      <c r="K257" s="26" t="s">
        <v>1285</v>
      </c>
      <c r="L257" s="26" t="s">
        <v>548</v>
      </c>
      <c r="M257" s="26" t="s">
        <v>1016</v>
      </c>
      <c r="N257" s="26" t="s">
        <v>550</v>
      </c>
      <c r="O257" s="26">
        <v>60196</v>
      </c>
      <c r="P257" s="26">
        <v>1056</v>
      </c>
      <c r="Q257" s="26">
        <v>8476054331</v>
      </c>
      <c r="R257" s="26">
        <v>8474135315</v>
      </c>
      <c r="S257" s="26" t="s">
        <v>1286</v>
      </c>
      <c r="T257" s="26" t="s">
        <v>1287</v>
      </c>
      <c r="U257" s="26" t="s">
        <v>1288</v>
      </c>
      <c r="V257" s="26" t="s">
        <v>1289</v>
      </c>
      <c r="W257" s="26" t="s">
        <v>1290</v>
      </c>
      <c r="X257" s="26" t="s">
        <v>1291</v>
      </c>
      <c r="Y257" s="26" t="s">
        <v>1292</v>
      </c>
      <c r="Z257" s="26" t="s">
        <v>661</v>
      </c>
      <c r="AA257" s="26" t="s">
        <v>1293</v>
      </c>
      <c r="AB257" s="26">
        <v>8474135089</v>
      </c>
      <c r="AC257" s="26"/>
      <c r="AD257" s="26">
        <v>8474135315</v>
      </c>
      <c r="AE257" s="26" t="s">
        <v>1294</v>
      </c>
      <c r="AF257" s="26" t="s">
        <v>1284</v>
      </c>
      <c r="AG257" s="26" t="s">
        <v>1285</v>
      </c>
      <c r="AH257" s="26" t="s">
        <v>548</v>
      </c>
      <c r="AI257" s="26" t="s">
        <v>1016</v>
      </c>
      <c r="AJ257" s="26" t="s">
        <v>550</v>
      </c>
      <c r="AK257" s="26">
        <v>60196</v>
      </c>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t="s">
        <v>1295</v>
      </c>
      <c r="CG257" s="26"/>
      <c r="CH257" s="26"/>
      <c r="CI257" s="26"/>
      <c r="CJ257" s="26"/>
      <c r="CK257" s="26"/>
      <c r="CL257" s="26"/>
      <c r="CM257" s="26"/>
      <c r="CN257" s="26">
        <v>1236</v>
      </c>
      <c r="CO257" s="26">
        <v>2993</v>
      </c>
      <c r="CP257" s="26"/>
      <c r="CQ257" s="26"/>
      <c r="CR257" s="26"/>
      <c r="CS257" s="26" t="s">
        <v>561</v>
      </c>
      <c r="CT257" s="26">
        <v>12</v>
      </c>
      <c r="CU257" s="26"/>
      <c r="CV257" s="26"/>
      <c r="CW257" s="26">
        <v>39306</v>
      </c>
      <c r="CX257" s="26"/>
      <c r="CY257" s="26"/>
      <c r="CZ257" s="26"/>
      <c r="DA257" s="26"/>
      <c r="DB257" s="26"/>
      <c r="DC257" s="26"/>
      <c r="DD257" s="26" t="s">
        <v>1286</v>
      </c>
      <c r="DE257" s="26" t="s">
        <v>1287</v>
      </c>
      <c r="DF257" s="26" t="s">
        <v>1288</v>
      </c>
      <c r="DG257" s="26" t="s">
        <v>1289</v>
      </c>
      <c r="DH257" s="26">
        <v>8476054331</v>
      </c>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row>
    <row r="258" spans="1:155" x14ac:dyDescent="0.2">
      <c r="A258" s="739">
        <v>11388</v>
      </c>
      <c r="B258" s="26" t="s">
        <v>3393</v>
      </c>
      <c r="C258" s="26"/>
      <c r="D258" s="26"/>
      <c r="E258" s="26"/>
      <c r="F258" s="26"/>
      <c r="G258" s="26"/>
      <c r="H258" s="26"/>
      <c r="I258" s="26"/>
      <c r="J258" s="26" t="s">
        <v>3394</v>
      </c>
      <c r="K258" s="26"/>
      <c r="L258" s="26" t="s">
        <v>3395</v>
      </c>
      <c r="M258" s="26"/>
      <c r="N258" s="26" t="s">
        <v>901</v>
      </c>
      <c r="O258" s="26">
        <v>55102</v>
      </c>
      <c r="P258" s="26" t="s">
        <v>545</v>
      </c>
      <c r="Q258" s="26">
        <v>8602773966</v>
      </c>
      <c r="R258" s="26"/>
      <c r="S258" s="26"/>
      <c r="T258" s="26"/>
      <c r="U258" s="26"/>
      <c r="V258" s="26"/>
      <c r="W258" s="26"/>
      <c r="X258" s="26" t="s">
        <v>1857</v>
      </c>
      <c r="Y258" s="26" t="s">
        <v>1858</v>
      </c>
      <c r="Z258" s="26" t="s">
        <v>1192</v>
      </c>
      <c r="AA258" s="26" t="s">
        <v>1859</v>
      </c>
      <c r="AB258" s="26">
        <v>8602777881</v>
      </c>
      <c r="AC258" s="26"/>
      <c r="AD258" s="26">
        <v>8662951307</v>
      </c>
      <c r="AE258" s="26" t="s">
        <v>1860</v>
      </c>
      <c r="AF258" s="26" t="s">
        <v>1861</v>
      </c>
      <c r="AG258" s="26" t="s">
        <v>545</v>
      </c>
      <c r="AH258" s="26" t="s">
        <v>688</v>
      </c>
      <c r="AI258" s="26"/>
      <c r="AJ258" s="26" t="s">
        <v>689</v>
      </c>
      <c r="AK258" s="26">
        <v>6183</v>
      </c>
      <c r="AL258" s="26" t="s">
        <v>545</v>
      </c>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v>1237</v>
      </c>
      <c r="CO258" s="26">
        <v>1591</v>
      </c>
      <c r="CP258" s="26"/>
      <c r="CQ258" s="26"/>
      <c r="CR258" s="26"/>
      <c r="CS258" s="26" t="s">
        <v>561</v>
      </c>
      <c r="CT258" s="26">
        <v>12</v>
      </c>
      <c r="CU258" s="26"/>
      <c r="CV258" s="26"/>
      <c r="CW258" s="26">
        <v>25879</v>
      </c>
      <c r="CX258" s="26"/>
      <c r="CY258" s="26"/>
      <c r="CZ258" s="26"/>
      <c r="DA258" s="26"/>
      <c r="DB258" s="26"/>
      <c r="DC258" s="26"/>
      <c r="DD258" s="26" t="s">
        <v>1862</v>
      </c>
      <c r="DE258" s="26" t="s">
        <v>1863</v>
      </c>
      <c r="DF258" s="26" t="s">
        <v>1864</v>
      </c>
      <c r="DG258" s="26" t="s">
        <v>1865</v>
      </c>
      <c r="DH258" s="26">
        <v>8609541331</v>
      </c>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row>
    <row r="259" spans="1:155" x14ac:dyDescent="0.2">
      <c r="A259" s="739">
        <v>11389</v>
      </c>
      <c r="B259" s="26" t="s">
        <v>3396</v>
      </c>
      <c r="C259" s="26" t="s">
        <v>545</v>
      </c>
      <c r="D259" s="26"/>
      <c r="E259" s="26" t="s">
        <v>545</v>
      </c>
      <c r="F259" s="26"/>
      <c r="G259" s="26" t="s">
        <v>545</v>
      </c>
      <c r="H259" s="26" t="s">
        <v>545</v>
      </c>
      <c r="I259" s="26" t="s">
        <v>545</v>
      </c>
      <c r="J259" s="26" t="s">
        <v>3397</v>
      </c>
      <c r="K259" s="26" t="s">
        <v>3398</v>
      </c>
      <c r="L259" s="26" t="s">
        <v>3399</v>
      </c>
      <c r="M259" s="26" t="s">
        <v>3400</v>
      </c>
      <c r="N259" s="26" t="s">
        <v>681</v>
      </c>
      <c r="O259" s="26">
        <v>2917</v>
      </c>
      <c r="P259" s="26" t="s">
        <v>545</v>
      </c>
      <c r="Q259" s="26">
        <v>4012924717</v>
      </c>
      <c r="R259" s="26"/>
      <c r="S259" s="26" t="s">
        <v>3401</v>
      </c>
      <c r="T259" s="26" t="s">
        <v>3402</v>
      </c>
      <c r="U259" s="26" t="s">
        <v>1262</v>
      </c>
      <c r="V259" s="26" t="s">
        <v>3403</v>
      </c>
      <c r="W259" s="26" t="s">
        <v>3404</v>
      </c>
      <c r="X259" s="26" t="s">
        <v>3405</v>
      </c>
      <c r="Y259" s="26" t="s">
        <v>3406</v>
      </c>
      <c r="Z259" s="26" t="s">
        <v>3407</v>
      </c>
      <c r="AA259" s="26" t="s">
        <v>3396</v>
      </c>
      <c r="AB259" s="26">
        <v>4012924616</v>
      </c>
      <c r="AC259" s="26"/>
      <c r="AD259" s="26">
        <v>6172173750</v>
      </c>
      <c r="AE259" s="26" t="s">
        <v>3408</v>
      </c>
      <c r="AF259" s="26" t="s">
        <v>3397</v>
      </c>
      <c r="AG259" s="26" t="s">
        <v>3398</v>
      </c>
      <c r="AH259" s="26" t="s">
        <v>3399</v>
      </c>
      <c r="AI259" s="26" t="s">
        <v>3400</v>
      </c>
      <c r="AJ259" s="26" t="s">
        <v>681</v>
      </c>
      <c r="AK259" s="26">
        <v>2917</v>
      </c>
      <c r="AL259" s="26" t="s">
        <v>545</v>
      </c>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t="s">
        <v>3409</v>
      </c>
      <c r="CG259" s="26"/>
      <c r="CH259" s="26"/>
      <c r="CI259" s="26"/>
      <c r="CJ259" s="26"/>
      <c r="CK259" s="26"/>
      <c r="CL259" s="26"/>
      <c r="CM259" s="26"/>
      <c r="CN259" s="26">
        <v>1238</v>
      </c>
      <c r="CO259" s="26">
        <v>1660</v>
      </c>
      <c r="CP259" s="26"/>
      <c r="CQ259" s="26"/>
      <c r="CR259" s="26"/>
      <c r="CS259" s="26" t="s">
        <v>561</v>
      </c>
      <c r="CT259" s="26">
        <v>12</v>
      </c>
      <c r="CU259" s="26"/>
      <c r="CV259" s="26"/>
      <c r="CW259" s="26">
        <v>93696</v>
      </c>
      <c r="CX259" s="26" t="s">
        <v>545</v>
      </c>
      <c r="CY259" s="26"/>
      <c r="CZ259" s="26"/>
      <c r="DA259" s="26"/>
      <c r="DB259" s="26"/>
      <c r="DC259" s="26" t="s">
        <v>545</v>
      </c>
      <c r="DD259" s="26" t="s">
        <v>3401</v>
      </c>
      <c r="DE259" s="26" t="s">
        <v>3402</v>
      </c>
      <c r="DF259" s="26" t="s">
        <v>1262</v>
      </c>
      <c r="DG259" s="26" t="s">
        <v>3403</v>
      </c>
      <c r="DH259" s="26">
        <v>4012924717</v>
      </c>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row>
    <row r="260" spans="1:155" x14ac:dyDescent="0.2">
      <c r="A260" s="739">
        <v>11390</v>
      </c>
      <c r="B260" s="26" t="s">
        <v>3410</v>
      </c>
      <c r="C260" s="26"/>
      <c r="D260" s="26"/>
      <c r="E260" s="26"/>
      <c r="F260" s="26"/>
      <c r="G260" s="26"/>
      <c r="H260" s="26"/>
      <c r="I260" s="26"/>
      <c r="J260" s="26" t="s">
        <v>3411</v>
      </c>
      <c r="K260" s="26" t="s">
        <v>3412</v>
      </c>
      <c r="L260" s="26" t="s">
        <v>3413</v>
      </c>
      <c r="M260" s="26" t="s">
        <v>1016</v>
      </c>
      <c r="N260" s="26" t="s">
        <v>550</v>
      </c>
      <c r="O260" s="26">
        <v>60018</v>
      </c>
      <c r="P260" s="26" t="s">
        <v>545</v>
      </c>
      <c r="Q260" s="26">
        <v>3123792397</v>
      </c>
      <c r="R260" s="26">
        <v>8663758175</v>
      </c>
      <c r="S260" s="26" t="s">
        <v>1656</v>
      </c>
      <c r="T260" s="26" t="s">
        <v>3414</v>
      </c>
      <c r="U260" s="26" t="s">
        <v>553</v>
      </c>
      <c r="V260" s="26" t="s">
        <v>3415</v>
      </c>
      <c r="W260" s="26" t="s">
        <v>3416</v>
      </c>
      <c r="X260" s="26" t="s">
        <v>1716</v>
      </c>
      <c r="Y260" s="26" t="s">
        <v>1092</v>
      </c>
      <c r="Z260" s="26" t="s">
        <v>3417</v>
      </c>
      <c r="AA260" s="26" t="s">
        <v>3410</v>
      </c>
      <c r="AB260" s="26">
        <v>3128972342</v>
      </c>
      <c r="AC260" s="26"/>
      <c r="AD260" s="26">
        <v>3128972342</v>
      </c>
      <c r="AE260" s="26" t="s">
        <v>3418</v>
      </c>
      <c r="AF260" s="26" t="s">
        <v>3419</v>
      </c>
      <c r="AG260" s="26" t="s">
        <v>3412</v>
      </c>
      <c r="AH260" s="26" t="s">
        <v>3413</v>
      </c>
      <c r="AI260" s="26" t="s">
        <v>1016</v>
      </c>
      <c r="AJ260" s="26" t="s">
        <v>550</v>
      </c>
      <c r="AK260" s="26">
        <v>60018</v>
      </c>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v>1239</v>
      </c>
      <c r="CO260" s="26">
        <v>1857</v>
      </c>
      <c r="CP260" s="26"/>
      <c r="CQ260" s="26"/>
      <c r="CR260" s="26"/>
      <c r="CS260" s="26" t="s">
        <v>561</v>
      </c>
      <c r="CT260" s="26">
        <v>12</v>
      </c>
      <c r="CU260" s="26"/>
      <c r="CV260" s="26"/>
      <c r="CW260" s="26">
        <v>63290</v>
      </c>
      <c r="CX260" s="26"/>
      <c r="CY260" s="26"/>
      <c r="CZ260" s="26"/>
      <c r="DA260" s="26"/>
      <c r="DB260" s="26"/>
      <c r="DC260" s="26"/>
      <c r="DD260" s="26" t="s">
        <v>750</v>
      </c>
      <c r="DE260" s="26" t="s">
        <v>3420</v>
      </c>
      <c r="DF260" s="26" t="s">
        <v>3203</v>
      </c>
      <c r="DG260" s="26" t="s">
        <v>3421</v>
      </c>
      <c r="DH260" s="26">
        <v>3122880073</v>
      </c>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row>
    <row r="261" spans="1:155" x14ac:dyDescent="0.2">
      <c r="A261" s="739">
        <v>10089</v>
      </c>
      <c r="B261" s="26" t="s">
        <v>3422</v>
      </c>
      <c r="C261" s="26"/>
      <c r="D261" s="26"/>
      <c r="E261" s="26"/>
      <c r="F261" s="26"/>
      <c r="G261" s="26"/>
      <c r="H261" s="26"/>
      <c r="I261" s="26"/>
      <c r="J261" s="26" t="s">
        <v>3423</v>
      </c>
      <c r="K261" s="26"/>
      <c r="L261" s="26" t="s">
        <v>1559</v>
      </c>
      <c r="M261" s="26" t="s">
        <v>1560</v>
      </c>
      <c r="N261" s="26" t="s">
        <v>1561</v>
      </c>
      <c r="O261" s="26">
        <v>64111</v>
      </c>
      <c r="P261" s="26" t="s">
        <v>545</v>
      </c>
      <c r="Q261" s="26">
        <v>8167561060</v>
      </c>
      <c r="R261" s="26">
        <v>8169680563</v>
      </c>
      <c r="S261" s="26" t="s">
        <v>591</v>
      </c>
      <c r="T261" s="26" t="s">
        <v>962</v>
      </c>
      <c r="U261" s="26" t="s">
        <v>725</v>
      </c>
      <c r="V261" s="26" t="s">
        <v>3424</v>
      </c>
      <c r="W261" s="26" t="s">
        <v>3425</v>
      </c>
      <c r="X261" s="26" t="s">
        <v>3426</v>
      </c>
      <c r="Y261" s="26" t="s">
        <v>1304</v>
      </c>
      <c r="Z261" s="26" t="s">
        <v>1360</v>
      </c>
      <c r="AA261" s="26" t="s">
        <v>3422</v>
      </c>
      <c r="AB261" s="26">
        <v>8167561060</v>
      </c>
      <c r="AC261" s="26"/>
      <c r="AD261" s="26">
        <v>8169680563</v>
      </c>
      <c r="AE261" s="26" t="s">
        <v>3427</v>
      </c>
      <c r="AF261" s="26" t="s">
        <v>3423</v>
      </c>
      <c r="AG261" s="26" t="s">
        <v>545</v>
      </c>
      <c r="AH261" s="26" t="s">
        <v>1559</v>
      </c>
      <c r="AI261" s="26" t="s">
        <v>1560</v>
      </c>
      <c r="AJ261" s="26" t="s">
        <v>1561</v>
      </c>
      <c r="AK261" s="26">
        <v>64111</v>
      </c>
      <c r="AL261" s="26" t="s">
        <v>545</v>
      </c>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t="s">
        <v>3428</v>
      </c>
      <c r="CG261" s="26"/>
      <c r="CH261" s="26"/>
      <c r="CI261" s="26"/>
      <c r="CJ261" s="26"/>
      <c r="CK261" s="26"/>
      <c r="CL261" s="26"/>
      <c r="CM261" s="26"/>
      <c r="CN261" s="26">
        <v>882</v>
      </c>
      <c r="CO261" s="26">
        <v>588</v>
      </c>
      <c r="CP261" s="26"/>
      <c r="CQ261" s="26"/>
      <c r="CR261" s="26"/>
      <c r="CS261" s="26" t="s">
        <v>561</v>
      </c>
      <c r="CT261" s="26">
        <v>12</v>
      </c>
      <c r="CU261" s="26"/>
      <c r="CV261" s="26"/>
      <c r="CW261" s="26">
        <v>71870</v>
      </c>
      <c r="CX261" s="26"/>
      <c r="CY261" s="26"/>
      <c r="CZ261" s="26"/>
      <c r="DA261" s="26"/>
      <c r="DB261" s="26"/>
      <c r="DC261" s="26"/>
      <c r="DD261" s="26" t="s">
        <v>2155</v>
      </c>
      <c r="DE261" s="26" t="s">
        <v>3271</v>
      </c>
      <c r="DF261" s="26" t="s">
        <v>1250</v>
      </c>
      <c r="DG261" s="26" t="s">
        <v>3429</v>
      </c>
      <c r="DH261" s="26">
        <v>8167561060</v>
      </c>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row>
    <row r="262" spans="1:155" x14ac:dyDescent="0.2">
      <c r="A262" s="739">
        <v>11391</v>
      </c>
      <c r="B262" s="26" t="s">
        <v>3430</v>
      </c>
      <c r="C262" s="26" t="s">
        <v>545</v>
      </c>
      <c r="D262" s="26"/>
      <c r="E262" s="26"/>
      <c r="F262" s="26"/>
      <c r="G262" s="26" t="s">
        <v>545</v>
      </c>
      <c r="H262" s="26" t="s">
        <v>545</v>
      </c>
      <c r="I262" s="26" t="s">
        <v>545</v>
      </c>
      <c r="J262" s="26" t="s">
        <v>1052</v>
      </c>
      <c r="K262" s="26"/>
      <c r="L262" s="26" t="s">
        <v>1053</v>
      </c>
      <c r="M262" s="26"/>
      <c r="N262" s="26" t="s">
        <v>550</v>
      </c>
      <c r="O262" s="26">
        <v>60606</v>
      </c>
      <c r="P262" s="26" t="s">
        <v>545</v>
      </c>
      <c r="Q262" s="26">
        <v>4158993162</v>
      </c>
      <c r="R262" s="26">
        <v>4158993162</v>
      </c>
      <c r="S262" s="26" t="s">
        <v>1054</v>
      </c>
      <c r="T262" s="26" t="s">
        <v>1055</v>
      </c>
      <c r="U262" s="26" t="s">
        <v>1056</v>
      </c>
      <c r="V262" s="26" t="s">
        <v>1057</v>
      </c>
      <c r="W262" s="26" t="s">
        <v>545</v>
      </c>
      <c r="X262" s="26" t="s">
        <v>1054</v>
      </c>
      <c r="Y262" s="26" t="s">
        <v>1055</v>
      </c>
      <c r="Z262" s="26" t="s">
        <v>1058</v>
      </c>
      <c r="AA262" s="26" t="s">
        <v>1059</v>
      </c>
      <c r="AB262" s="26">
        <v>4158993162</v>
      </c>
      <c r="AC262" s="26"/>
      <c r="AD262" s="26"/>
      <c r="AE262" s="26" t="s">
        <v>1057</v>
      </c>
      <c r="AF262" s="26" t="s">
        <v>1052</v>
      </c>
      <c r="AG262" s="26" t="s">
        <v>545</v>
      </c>
      <c r="AH262" s="26" t="s">
        <v>1053</v>
      </c>
      <c r="AI262" s="26"/>
      <c r="AJ262" s="26" t="s">
        <v>550</v>
      </c>
      <c r="AK262" s="548">
        <v>60606</v>
      </c>
      <c r="AL262" s="26" t="s">
        <v>545</v>
      </c>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t="s">
        <v>545</v>
      </c>
      <c r="CG262" s="26"/>
      <c r="CH262" s="26"/>
      <c r="CI262" s="26"/>
      <c r="CJ262" s="26"/>
      <c r="CK262" s="26"/>
      <c r="CL262" s="26"/>
      <c r="CM262" s="26"/>
      <c r="CN262" s="26">
        <v>1240</v>
      </c>
      <c r="CO262" s="26">
        <v>354</v>
      </c>
      <c r="CP262" s="26"/>
      <c r="CQ262" s="26"/>
      <c r="CR262" s="26"/>
      <c r="CS262" s="26" t="s">
        <v>561</v>
      </c>
      <c r="CT262" s="26">
        <v>12</v>
      </c>
      <c r="CU262" s="26"/>
      <c r="CV262" s="26"/>
      <c r="CW262" s="26">
        <v>21873</v>
      </c>
      <c r="CX262" s="740">
        <v>761</v>
      </c>
      <c r="CY262" s="26"/>
      <c r="CZ262" s="26"/>
      <c r="DA262" s="26"/>
      <c r="DB262" s="26"/>
      <c r="DC262" s="26" t="s">
        <v>545</v>
      </c>
      <c r="DD262" s="26" t="s">
        <v>750</v>
      </c>
      <c r="DE262" s="26" t="s">
        <v>1060</v>
      </c>
      <c r="DF262" s="26" t="s">
        <v>1061</v>
      </c>
      <c r="DG262" s="26" t="s">
        <v>1062</v>
      </c>
      <c r="DH262" s="26">
        <v>3124623070</v>
      </c>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row>
    <row r="263" spans="1:155" x14ac:dyDescent="0.2">
      <c r="A263" s="739">
        <v>10091</v>
      </c>
      <c r="B263" s="26" t="s">
        <v>3431</v>
      </c>
      <c r="C263" s="26"/>
      <c r="D263" s="26"/>
      <c r="E263" s="26"/>
      <c r="F263" s="26"/>
      <c r="G263" s="26"/>
      <c r="H263" s="26"/>
      <c r="I263" s="26"/>
      <c r="J263" s="26" t="s">
        <v>2728</v>
      </c>
      <c r="K263" s="26"/>
      <c r="L263" s="26" t="s">
        <v>2729</v>
      </c>
      <c r="M263" s="26" t="s">
        <v>1160</v>
      </c>
      <c r="N263" s="26" t="s">
        <v>1119</v>
      </c>
      <c r="O263" s="738">
        <v>2135</v>
      </c>
      <c r="P263" s="26"/>
      <c r="Q263" s="26">
        <v>2123892227</v>
      </c>
      <c r="R263" s="26"/>
      <c r="S263" s="26" t="s">
        <v>2730</v>
      </c>
      <c r="T263" s="26" t="s">
        <v>2731</v>
      </c>
      <c r="U263" s="26" t="s">
        <v>647</v>
      </c>
      <c r="V263" s="26" t="s">
        <v>2732</v>
      </c>
      <c r="W263" s="26" t="s">
        <v>716</v>
      </c>
      <c r="X263" s="26" t="s">
        <v>717</v>
      </c>
      <c r="Y263" s="26" t="s">
        <v>718</v>
      </c>
      <c r="Z263" s="26" t="s">
        <v>719</v>
      </c>
      <c r="AA263" s="26" t="s">
        <v>720</v>
      </c>
      <c r="AB263" s="26">
        <v>5153933892</v>
      </c>
      <c r="AC263" s="26"/>
      <c r="AD263" s="26"/>
      <c r="AE263" s="26" t="s">
        <v>721</v>
      </c>
      <c r="AF263" s="26" t="s">
        <v>711</v>
      </c>
      <c r="AG263" s="26" t="s">
        <v>545</v>
      </c>
      <c r="AH263" s="26" t="s">
        <v>652</v>
      </c>
      <c r="AI263" s="26" t="s">
        <v>653</v>
      </c>
      <c r="AJ263" s="26" t="s">
        <v>654</v>
      </c>
      <c r="AK263" s="548">
        <v>50309</v>
      </c>
      <c r="AL263" s="26" t="s">
        <v>545</v>
      </c>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t="s">
        <v>3432</v>
      </c>
      <c r="CG263" s="26"/>
      <c r="CH263" s="26"/>
      <c r="CI263" s="26"/>
      <c r="CJ263" s="26"/>
      <c r="CK263" s="26"/>
      <c r="CL263" s="26"/>
      <c r="CM263" s="26"/>
      <c r="CN263" s="26">
        <v>883</v>
      </c>
      <c r="CO263" s="26">
        <v>119</v>
      </c>
      <c r="CP263" s="26"/>
      <c r="CQ263" s="26"/>
      <c r="CR263" s="26"/>
      <c r="CS263" s="26" t="s">
        <v>561</v>
      </c>
      <c r="CT263" s="26">
        <v>12</v>
      </c>
      <c r="CU263" s="26"/>
      <c r="CV263" s="26"/>
      <c r="CW263" s="26">
        <v>69140</v>
      </c>
      <c r="CX263" s="740">
        <v>3891</v>
      </c>
      <c r="CY263" s="26"/>
      <c r="CZ263" s="26"/>
      <c r="DA263" s="26"/>
      <c r="DB263" s="26"/>
      <c r="DC263" s="26"/>
      <c r="DD263" s="26" t="s">
        <v>723</v>
      </c>
      <c r="DE263" s="26" t="s">
        <v>724</v>
      </c>
      <c r="DF263" s="26" t="s">
        <v>725</v>
      </c>
      <c r="DG263" s="26" t="s">
        <v>726</v>
      </c>
      <c r="DH263" s="26">
        <v>5153933690</v>
      </c>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row>
    <row r="264" spans="1:155" x14ac:dyDescent="0.2">
      <c r="A264" s="739">
        <v>10461</v>
      </c>
      <c r="B264" s="26" t="s">
        <v>3433</v>
      </c>
      <c r="C264" s="26" t="s">
        <v>545</v>
      </c>
      <c r="D264" s="26" t="s">
        <v>545</v>
      </c>
      <c r="E264" s="26" t="s">
        <v>545</v>
      </c>
      <c r="F264" s="26"/>
      <c r="G264" s="26" t="s">
        <v>545</v>
      </c>
      <c r="H264" s="26" t="s">
        <v>545</v>
      </c>
      <c r="I264" s="26" t="s">
        <v>545</v>
      </c>
      <c r="J264" s="26" t="s">
        <v>3434</v>
      </c>
      <c r="K264" s="26" t="s">
        <v>545</v>
      </c>
      <c r="L264" s="26" t="s">
        <v>1909</v>
      </c>
      <c r="M264" s="26"/>
      <c r="N264" s="26" t="s">
        <v>1882</v>
      </c>
      <c r="O264" s="26">
        <v>21117</v>
      </c>
      <c r="P264" s="26">
        <v>4208</v>
      </c>
      <c r="Q264" s="26">
        <v>4109987494</v>
      </c>
      <c r="R264" s="26"/>
      <c r="S264" s="26" t="s">
        <v>545</v>
      </c>
      <c r="T264" s="26" t="s">
        <v>545</v>
      </c>
      <c r="U264" s="26" t="s">
        <v>545</v>
      </c>
      <c r="V264" s="26" t="s">
        <v>545</v>
      </c>
      <c r="W264" s="26" t="s">
        <v>545</v>
      </c>
      <c r="X264" s="26" t="s">
        <v>3435</v>
      </c>
      <c r="Y264" s="26" t="s">
        <v>3436</v>
      </c>
      <c r="Z264" s="26" t="s">
        <v>3437</v>
      </c>
      <c r="AA264" s="26" t="s">
        <v>3433</v>
      </c>
      <c r="AB264" s="26">
        <v>4102749454</v>
      </c>
      <c r="AC264" s="26"/>
      <c r="AD264" s="26"/>
      <c r="AE264" s="26" t="s">
        <v>3438</v>
      </c>
      <c r="AF264" s="26" t="s">
        <v>3434</v>
      </c>
      <c r="AG264" s="26" t="s">
        <v>545</v>
      </c>
      <c r="AH264" s="26" t="s">
        <v>1909</v>
      </c>
      <c r="AI264" s="26"/>
      <c r="AJ264" s="26" t="s">
        <v>1882</v>
      </c>
      <c r="AK264" s="26">
        <v>21117</v>
      </c>
      <c r="AL264" s="26">
        <v>4208</v>
      </c>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t="s">
        <v>545</v>
      </c>
      <c r="CG264" s="26"/>
      <c r="CH264" s="26"/>
      <c r="CI264" s="26"/>
      <c r="CJ264" s="26"/>
      <c r="CK264" s="26"/>
      <c r="CL264" s="26"/>
      <c r="CM264" s="26"/>
      <c r="CN264" s="26">
        <v>796</v>
      </c>
      <c r="CO264" s="26">
        <v>793</v>
      </c>
      <c r="CP264" s="26"/>
      <c r="CQ264" s="26"/>
      <c r="CR264" s="26"/>
      <c r="CS264" s="741">
        <v>45657</v>
      </c>
      <c r="CT264" s="26">
        <v>8</v>
      </c>
      <c r="CU264" s="26"/>
      <c r="CV264" s="26"/>
      <c r="CW264" s="26">
        <v>60113</v>
      </c>
      <c r="CX264" s="26" t="s">
        <v>545</v>
      </c>
      <c r="CY264" s="26"/>
      <c r="CZ264" s="26" t="s">
        <v>545</v>
      </c>
      <c r="DA264" s="26" t="s">
        <v>545</v>
      </c>
      <c r="DB264" s="26" t="s">
        <v>545</v>
      </c>
      <c r="DC264" s="26" t="s">
        <v>545</v>
      </c>
      <c r="DD264" s="26" t="s">
        <v>545</v>
      </c>
      <c r="DE264" s="26" t="s">
        <v>545</v>
      </c>
      <c r="DF264" s="26" t="s">
        <v>545</v>
      </c>
      <c r="DG264" s="26" t="s">
        <v>545</v>
      </c>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row>
    <row r="265" spans="1:155" x14ac:dyDescent="0.2">
      <c r="A265" s="739">
        <v>10488</v>
      </c>
      <c r="B265" s="26" t="s">
        <v>3439</v>
      </c>
      <c r="C265" s="26" t="s">
        <v>545</v>
      </c>
      <c r="D265" s="26"/>
      <c r="E265" s="26" t="s">
        <v>545</v>
      </c>
      <c r="F265" s="26"/>
      <c r="G265" s="26" t="s">
        <v>545</v>
      </c>
      <c r="H265" s="26" t="s">
        <v>545</v>
      </c>
      <c r="I265" s="26" t="s">
        <v>545</v>
      </c>
      <c r="J265" s="26" t="s">
        <v>3440</v>
      </c>
      <c r="K265" s="26" t="s">
        <v>545</v>
      </c>
      <c r="L265" s="26" t="s">
        <v>3441</v>
      </c>
      <c r="M265" s="26" t="s">
        <v>822</v>
      </c>
      <c r="N265" s="26" t="s">
        <v>823</v>
      </c>
      <c r="O265" s="26">
        <v>44122</v>
      </c>
      <c r="P265" s="26">
        <v>5634</v>
      </c>
      <c r="Q265" s="26">
        <v>2164681017</v>
      </c>
      <c r="R265" s="26"/>
      <c r="S265" s="26" t="s">
        <v>545</v>
      </c>
      <c r="T265" s="26" t="s">
        <v>545</v>
      </c>
      <c r="U265" s="26" t="s">
        <v>545</v>
      </c>
      <c r="V265" s="26" t="s">
        <v>545</v>
      </c>
      <c r="W265" s="26" t="s">
        <v>545</v>
      </c>
      <c r="X265" s="26" t="s">
        <v>2246</v>
      </c>
      <c r="Y265" s="26" t="s">
        <v>3442</v>
      </c>
      <c r="Z265" s="26" t="s">
        <v>3443</v>
      </c>
      <c r="AA265" s="26" t="s">
        <v>3439</v>
      </c>
      <c r="AB265" s="26">
        <v>2164644642</v>
      </c>
      <c r="AC265" s="26">
        <v>1050</v>
      </c>
      <c r="AD265" s="26">
        <v>2164649260</v>
      </c>
      <c r="AE265" s="26" t="s">
        <v>3444</v>
      </c>
      <c r="AF265" s="26" t="s">
        <v>3440</v>
      </c>
      <c r="AG265" s="26" t="s">
        <v>545</v>
      </c>
      <c r="AH265" s="26" t="s">
        <v>3441</v>
      </c>
      <c r="AI265" s="26" t="s">
        <v>822</v>
      </c>
      <c r="AJ265" s="26" t="s">
        <v>823</v>
      </c>
      <c r="AK265" s="26">
        <v>44122</v>
      </c>
      <c r="AL265" s="26">
        <v>5634</v>
      </c>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t="s">
        <v>545</v>
      </c>
      <c r="CG265" s="26"/>
      <c r="CH265" s="26"/>
      <c r="CI265" s="26"/>
      <c r="CJ265" s="26"/>
      <c r="CK265" s="26"/>
      <c r="CL265" s="26"/>
      <c r="CM265" s="26"/>
      <c r="CN265" s="26">
        <v>2598</v>
      </c>
      <c r="CO265" s="26">
        <v>2724</v>
      </c>
      <c r="CP265" s="26"/>
      <c r="CQ265" s="26"/>
      <c r="CR265" s="26"/>
      <c r="CS265" s="26" t="s">
        <v>561</v>
      </c>
      <c r="CT265" s="26">
        <v>12</v>
      </c>
      <c r="CU265" s="26"/>
      <c r="CV265" s="26"/>
      <c r="CW265" s="26">
        <v>56332</v>
      </c>
      <c r="CX265" s="26" t="s">
        <v>545</v>
      </c>
      <c r="CY265" s="26"/>
      <c r="CZ265" s="26" t="s">
        <v>545</v>
      </c>
      <c r="DA265" s="26" t="s">
        <v>545</v>
      </c>
      <c r="DB265" s="26" t="s">
        <v>545</v>
      </c>
      <c r="DC265" s="26" t="s">
        <v>545</v>
      </c>
      <c r="DD265" s="26" t="s">
        <v>3445</v>
      </c>
      <c r="DE265" s="26" t="s">
        <v>3446</v>
      </c>
      <c r="DF265" s="26" t="s">
        <v>3447</v>
      </c>
      <c r="DG265" s="26" t="s">
        <v>3448</v>
      </c>
      <c r="DH265" s="26">
        <v>8004644642</v>
      </c>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row>
    <row r="266" spans="1:155" x14ac:dyDescent="0.2">
      <c r="A266" s="739">
        <v>10489</v>
      </c>
      <c r="B266" s="26" t="s">
        <v>3449</v>
      </c>
      <c r="C266" s="26"/>
      <c r="D266" s="26"/>
      <c r="E266" s="26"/>
      <c r="F266" s="26"/>
      <c r="G266" s="26"/>
      <c r="H266" s="26"/>
      <c r="I266" s="26" t="s">
        <v>545</v>
      </c>
      <c r="J266" s="26" t="s">
        <v>3450</v>
      </c>
      <c r="K266" s="26" t="s">
        <v>1312</v>
      </c>
      <c r="L266" s="26" t="s">
        <v>3194</v>
      </c>
      <c r="M266" s="26" t="s">
        <v>822</v>
      </c>
      <c r="N266" s="26" t="s">
        <v>823</v>
      </c>
      <c r="O266" s="26">
        <v>44131</v>
      </c>
      <c r="P266" s="26" t="s">
        <v>545</v>
      </c>
      <c r="Q266" s="26">
        <v>2166429406</v>
      </c>
      <c r="R266" s="26">
        <v>2166424310</v>
      </c>
      <c r="S266" s="26" t="s">
        <v>645</v>
      </c>
      <c r="T266" s="26" t="s">
        <v>3451</v>
      </c>
      <c r="U266" s="26" t="s">
        <v>647</v>
      </c>
      <c r="V266" s="26" t="s">
        <v>3452</v>
      </c>
      <c r="W266" s="26" t="s">
        <v>545</v>
      </c>
      <c r="X266" s="26" t="s">
        <v>3453</v>
      </c>
      <c r="Y266" s="26" t="s">
        <v>3454</v>
      </c>
      <c r="Z266" s="26" t="s">
        <v>3455</v>
      </c>
      <c r="AA266" s="26" t="s">
        <v>3456</v>
      </c>
      <c r="AB266" s="26">
        <v>2166429406</v>
      </c>
      <c r="AC266" s="26"/>
      <c r="AD266" s="26">
        <v>2166424310</v>
      </c>
      <c r="AE266" s="26" t="s">
        <v>3457</v>
      </c>
      <c r="AF266" s="26" t="s">
        <v>3450</v>
      </c>
      <c r="AG266" s="26" t="s">
        <v>1312</v>
      </c>
      <c r="AH266" s="26" t="s">
        <v>3194</v>
      </c>
      <c r="AI266" s="26"/>
      <c r="AJ266" s="26" t="s">
        <v>823</v>
      </c>
      <c r="AK266" s="26">
        <v>44131</v>
      </c>
      <c r="AL266" s="26" t="s">
        <v>545</v>
      </c>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t="s">
        <v>3458</v>
      </c>
      <c r="CG266" s="26"/>
      <c r="CH266" s="26"/>
      <c r="CI266" s="26"/>
      <c r="CJ266" s="26"/>
      <c r="CK266" s="26"/>
      <c r="CL266" s="26"/>
      <c r="CM266" s="26"/>
      <c r="CN266" s="26">
        <v>2599</v>
      </c>
      <c r="CO266" s="26">
        <v>277</v>
      </c>
      <c r="CP266" s="26"/>
      <c r="CQ266" s="26"/>
      <c r="CR266" s="26"/>
      <c r="CS266" s="26" t="s">
        <v>561</v>
      </c>
      <c r="CT266" s="26">
        <v>12</v>
      </c>
      <c r="CU266" s="26"/>
      <c r="CV266" s="26"/>
      <c r="CW266" s="26">
        <v>56340</v>
      </c>
      <c r="CX266" s="26" t="s">
        <v>545</v>
      </c>
      <c r="CY266" s="26"/>
      <c r="CZ266" s="26" t="s">
        <v>545</v>
      </c>
      <c r="DA266" s="26" t="s">
        <v>545</v>
      </c>
      <c r="DB266" s="26" t="s">
        <v>545</v>
      </c>
      <c r="DC266" s="26" t="s">
        <v>545</v>
      </c>
      <c r="DD266" s="26" t="s">
        <v>2357</v>
      </c>
      <c r="DE266" s="26" t="s">
        <v>1858</v>
      </c>
      <c r="DF266" s="26" t="s">
        <v>3459</v>
      </c>
      <c r="DG266" s="26" t="s">
        <v>3460</v>
      </c>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row>
    <row r="267" spans="1:155" x14ac:dyDescent="0.2">
      <c r="A267" s="739">
        <v>11393</v>
      </c>
      <c r="B267" s="26" t="s">
        <v>3461</v>
      </c>
      <c r="C267" s="26"/>
      <c r="D267" s="26"/>
      <c r="E267" s="26"/>
      <c r="F267" s="26"/>
      <c r="G267" s="26"/>
      <c r="H267" s="26"/>
      <c r="I267" s="26"/>
      <c r="J267" s="26" t="s">
        <v>3462</v>
      </c>
      <c r="K267" s="26" t="s">
        <v>1312</v>
      </c>
      <c r="L267" s="26" t="s">
        <v>3463</v>
      </c>
      <c r="M267" s="26" t="s">
        <v>1744</v>
      </c>
      <c r="N267" s="26" t="s">
        <v>701</v>
      </c>
      <c r="O267" s="738">
        <v>27517</v>
      </c>
      <c r="P267" s="26" t="s">
        <v>545</v>
      </c>
      <c r="Q267" s="26">
        <v>3365862959</v>
      </c>
      <c r="R267" s="26">
        <v>3365862981</v>
      </c>
      <c r="S267" s="26" t="s">
        <v>2456</v>
      </c>
      <c r="T267" s="26" t="s">
        <v>3464</v>
      </c>
      <c r="U267" s="26" t="s">
        <v>3465</v>
      </c>
      <c r="V267" s="26" t="s">
        <v>3466</v>
      </c>
      <c r="W267" s="26" t="s">
        <v>3467</v>
      </c>
      <c r="X267" s="26" t="s">
        <v>2456</v>
      </c>
      <c r="Y267" s="26" t="s">
        <v>3464</v>
      </c>
      <c r="Z267" s="26" t="s">
        <v>3468</v>
      </c>
      <c r="AA267" s="26" t="s">
        <v>3461</v>
      </c>
      <c r="AB267" s="26">
        <v>3365862959</v>
      </c>
      <c r="AC267" s="26"/>
      <c r="AD267" s="26">
        <v>3365862981</v>
      </c>
      <c r="AE267" s="26" t="s">
        <v>3466</v>
      </c>
      <c r="AF267" s="26" t="s">
        <v>3462</v>
      </c>
      <c r="AG267" s="26" t="s">
        <v>1312</v>
      </c>
      <c r="AH267" s="26" t="s">
        <v>3463</v>
      </c>
      <c r="AI267" s="26" t="s">
        <v>1744</v>
      </c>
      <c r="AJ267" s="26" t="s">
        <v>701</v>
      </c>
      <c r="AK267" s="26">
        <v>27517</v>
      </c>
      <c r="AL267" s="26" t="s">
        <v>545</v>
      </c>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t="s">
        <v>545</v>
      </c>
      <c r="CG267" s="26"/>
      <c r="CH267" s="26"/>
      <c r="CI267" s="26"/>
      <c r="CJ267" s="26"/>
      <c r="CK267" s="26"/>
      <c r="CL267" s="26"/>
      <c r="CM267" s="26"/>
      <c r="CN267" s="26">
        <v>1242</v>
      </c>
      <c r="CO267" s="26">
        <v>1756</v>
      </c>
      <c r="CP267" s="26"/>
      <c r="CQ267" s="26"/>
      <c r="CR267" s="26"/>
      <c r="CS267" s="26" t="s">
        <v>561</v>
      </c>
      <c r="CT267" s="26">
        <v>12</v>
      </c>
      <c r="CU267" s="26"/>
      <c r="CV267" s="26"/>
      <c r="CW267" s="26">
        <v>11177</v>
      </c>
      <c r="CX267" s="740">
        <v>479</v>
      </c>
      <c r="CY267" s="26"/>
      <c r="CZ267" s="26"/>
      <c r="DA267" s="26"/>
      <c r="DB267" s="26"/>
      <c r="DC267" s="26"/>
      <c r="DD267" s="26" t="s">
        <v>604</v>
      </c>
      <c r="DE267" s="26" t="s">
        <v>3469</v>
      </c>
      <c r="DF267" s="26" t="s">
        <v>3470</v>
      </c>
      <c r="DG267" s="26" t="s">
        <v>3471</v>
      </c>
      <c r="DH267" s="26">
        <v>3365862837</v>
      </c>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row>
    <row r="268" spans="1:155" x14ac:dyDescent="0.2">
      <c r="A268" s="739">
        <v>10094</v>
      </c>
      <c r="B268" s="26" t="s">
        <v>3472</v>
      </c>
      <c r="C268" s="26"/>
      <c r="D268" s="26"/>
      <c r="E268" s="26"/>
      <c r="F268" s="26"/>
      <c r="G268" s="26"/>
      <c r="H268" s="26"/>
      <c r="I268" s="26"/>
      <c r="J268" s="26" t="s">
        <v>3473</v>
      </c>
      <c r="K268" s="26" t="s">
        <v>545</v>
      </c>
      <c r="L268" s="26" t="s">
        <v>821</v>
      </c>
      <c r="M268" s="26"/>
      <c r="N268" s="26" t="s">
        <v>823</v>
      </c>
      <c r="O268" s="26">
        <v>44181</v>
      </c>
      <c r="P268" s="26" t="s">
        <v>545</v>
      </c>
      <c r="Q268" s="26">
        <v>8602731530</v>
      </c>
      <c r="R268" s="26">
        <v>8602738989</v>
      </c>
      <c r="S268" s="26" t="s">
        <v>1129</v>
      </c>
      <c r="T268" s="26" t="s">
        <v>3474</v>
      </c>
      <c r="U268" s="26" t="s">
        <v>647</v>
      </c>
      <c r="V268" s="26" t="s">
        <v>803</v>
      </c>
      <c r="W268" s="26" t="s">
        <v>3475</v>
      </c>
      <c r="X268" s="26" t="s">
        <v>3476</v>
      </c>
      <c r="Y268" s="26" t="s">
        <v>3477</v>
      </c>
      <c r="Z268" s="26" t="s">
        <v>3478</v>
      </c>
      <c r="AA268" s="26" t="s">
        <v>3479</v>
      </c>
      <c r="AB268" s="26">
        <v>2157753162</v>
      </c>
      <c r="AC268" s="26"/>
      <c r="AD268" s="26">
        <v>8602738989</v>
      </c>
      <c r="AE268" s="26" t="s">
        <v>803</v>
      </c>
      <c r="AF268" s="26" t="s">
        <v>3473</v>
      </c>
      <c r="AG268" s="26" t="s">
        <v>545</v>
      </c>
      <c r="AH268" s="26" t="s">
        <v>821</v>
      </c>
      <c r="AI268" s="26"/>
      <c r="AJ268" s="26" t="s">
        <v>823</v>
      </c>
      <c r="AK268" s="26">
        <v>44181</v>
      </c>
      <c r="AL268" s="26" t="s">
        <v>545</v>
      </c>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v>885</v>
      </c>
      <c r="CO268" s="26">
        <v>653</v>
      </c>
      <c r="CP268" s="26"/>
      <c r="CQ268" s="26"/>
      <c r="CR268" s="26"/>
      <c r="CS268" s="26" t="s">
        <v>561</v>
      </c>
      <c r="CT268" s="26">
        <v>12</v>
      </c>
      <c r="CU268" s="26"/>
      <c r="CV268" s="26"/>
      <c r="CW268" s="26">
        <v>90328</v>
      </c>
      <c r="CX268" s="740">
        <v>1</v>
      </c>
      <c r="CY268" s="26"/>
      <c r="CZ268" s="26"/>
      <c r="DA268" s="26"/>
      <c r="DB268" s="26"/>
      <c r="DC268" s="26"/>
      <c r="DD268" s="26" t="s">
        <v>591</v>
      </c>
      <c r="DE268" s="26" t="s">
        <v>3480</v>
      </c>
      <c r="DF268" s="26" t="s">
        <v>3481</v>
      </c>
      <c r="DG268" s="26" t="s">
        <v>803</v>
      </c>
      <c r="DH268" s="26">
        <v>8602736594</v>
      </c>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row>
    <row r="269" spans="1:155" x14ac:dyDescent="0.2">
      <c r="A269" s="739">
        <v>11394</v>
      </c>
      <c r="B269" s="26" t="s">
        <v>3482</v>
      </c>
      <c r="C269" s="26"/>
      <c r="D269" s="26"/>
      <c r="E269" s="26"/>
      <c r="F269" s="26"/>
      <c r="G269" s="26"/>
      <c r="H269" s="26"/>
      <c r="I269" s="26"/>
      <c r="J269" s="26" t="s">
        <v>1150</v>
      </c>
      <c r="K269" s="26"/>
      <c r="L269" s="26" t="s">
        <v>1151</v>
      </c>
      <c r="M269" s="26" t="s">
        <v>1160</v>
      </c>
      <c r="N269" s="26" t="s">
        <v>1119</v>
      </c>
      <c r="O269" s="26">
        <v>2116</v>
      </c>
      <c r="P269" s="26"/>
      <c r="Q269" s="26">
        <v>8572242185</v>
      </c>
      <c r="R269" s="26">
        <v>6034301650</v>
      </c>
      <c r="S269" s="26" t="s">
        <v>755</v>
      </c>
      <c r="T269" s="26" t="s">
        <v>1152</v>
      </c>
      <c r="U269" s="26" t="s">
        <v>1153</v>
      </c>
      <c r="V269" s="26" t="s">
        <v>1154</v>
      </c>
      <c r="W269" s="26" t="s">
        <v>1155</v>
      </c>
      <c r="X269" s="26" t="s">
        <v>1156</v>
      </c>
      <c r="Y269" s="26" t="s">
        <v>1157</v>
      </c>
      <c r="Z269" s="26" t="s">
        <v>1158</v>
      </c>
      <c r="AA269" s="26" t="s">
        <v>1159</v>
      </c>
      <c r="AB269" s="26">
        <v>8572242185</v>
      </c>
      <c r="AC269" s="26"/>
      <c r="AD269" s="26">
        <v>6034301650</v>
      </c>
      <c r="AE269" s="26" t="s">
        <v>1154</v>
      </c>
      <c r="AF269" s="26" t="s">
        <v>1150</v>
      </c>
      <c r="AG269" s="26" t="s">
        <v>545</v>
      </c>
      <c r="AH269" s="26" t="s">
        <v>1151</v>
      </c>
      <c r="AI269" s="26" t="s">
        <v>1160</v>
      </c>
      <c r="AJ269" s="26" t="s">
        <v>1119</v>
      </c>
      <c r="AK269" s="26">
        <v>2116</v>
      </c>
      <c r="AL269" s="26" t="s">
        <v>545</v>
      </c>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t="s">
        <v>1161</v>
      </c>
      <c r="CG269" s="26"/>
      <c r="CH269" s="26"/>
      <c r="CI269" s="26"/>
      <c r="CJ269" s="26"/>
      <c r="CK269" s="26"/>
      <c r="CL269" s="26"/>
      <c r="CM269" s="26"/>
      <c r="CN269" s="26">
        <v>1243</v>
      </c>
      <c r="CO269" s="26">
        <v>1641</v>
      </c>
      <c r="CP269" s="26"/>
      <c r="CQ269" s="26"/>
      <c r="CR269" s="26"/>
      <c r="CS269" s="26" t="s">
        <v>561</v>
      </c>
      <c r="CT269" s="26">
        <v>12</v>
      </c>
      <c r="CU269" s="26"/>
      <c r="CV269" s="26"/>
      <c r="CW269" s="26">
        <v>33588</v>
      </c>
      <c r="CX269" s="26"/>
      <c r="CY269" s="26"/>
      <c r="CZ269" s="26"/>
      <c r="DA269" s="26"/>
      <c r="DB269" s="26"/>
      <c r="DC269" s="26"/>
      <c r="DD269" s="26" t="s">
        <v>755</v>
      </c>
      <c r="DE269" s="26" t="s">
        <v>1152</v>
      </c>
      <c r="DF269" s="26" t="s">
        <v>1153</v>
      </c>
      <c r="DG269" s="26" t="s">
        <v>1154</v>
      </c>
      <c r="DH269" s="26">
        <v>8572242185</v>
      </c>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row>
    <row r="270" spans="1:155" x14ac:dyDescent="0.2">
      <c r="A270" s="739">
        <v>11397</v>
      </c>
      <c r="B270" s="26" t="s">
        <v>3483</v>
      </c>
      <c r="C270" s="26"/>
      <c r="D270" s="26"/>
      <c r="E270" s="26"/>
      <c r="F270" s="26"/>
      <c r="G270" s="26"/>
      <c r="H270" s="26"/>
      <c r="I270" s="26"/>
      <c r="J270" s="26" t="s">
        <v>3484</v>
      </c>
      <c r="K270" s="26"/>
      <c r="L270" s="26" t="s">
        <v>3485</v>
      </c>
      <c r="M270" s="26" t="s">
        <v>3486</v>
      </c>
      <c r="N270" s="26" t="s">
        <v>701</v>
      </c>
      <c r="O270" s="26">
        <v>27401</v>
      </c>
      <c r="P270" s="26" t="s">
        <v>545</v>
      </c>
      <c r="Q270" s="26">
        <v>4845831446</v>
      </c>
      <c r="R270" s="26">
        <v>4845838069</v>
      </c>
      <c r="S270" s="26" t="s">
        <v>3487</v>
      </c>
      <c r="T270" s="26" t="s">
        <v>2159</v>
      </c>
      <c r="U270" s="26" t="s">
        <v>553</v>
      </c>
      <c r="V270" s="26" t="s">
        <v>3488</v>
      </c>
      <c r="W270" s="26" t="s">
        <v>3489</v>
      </c>
      <c r="X270" s="26" t="s">
        <v>3490</v>
      </c>
      <c r="Y270" s="26" t="s">
        <v>2988</v>
      </c>
      <c r="Z270" s="26" t="s">
        <v>3491</v>
      </c>
      <c r="AA270" s="26" t="s">
        <v>3492</v>
      </c>
      <c r="AB270" s="26">
        <v>3366914793</v>
      </c>
      <c r="AC270" s="26"/>
      <c r="AD270" s="26">
        <v>3366913875</v>
      </c>
      <c r="AE270" s="26" t="s">
        <v>3493</v>
      </c>
      <c r="AF270" s="26" t="s">
        <v>3484</v>
      </c>
      <c r="AG270" s="26" t="s">
        <v>545</v>
      </c>
      <c r="AH270" s="26" t="s">
        <v>3485</v>
      </c>
      <c r="AI270" s="26" t="s">
        <v>3486</v>
      </c>
      <c r="AJ270" s="26" t="s">
        <v>701</v>
      </c>
      <c r="AK270" s="26">
        <v>27401</v>
      </c>
      <c r="AL270" s="26" t="s">
        <v>545</v>
      </c>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t="s">
        <v>3494</v>
      </c>
      <c r="CG270" s="26"/>
      <c r="CH270" s="26"/>
      <c r="CI270" s="26"/>
      <c r="CJ270" s="26"/>
      <c r="CK270" s="26"/>
      <c r="CL270" s="26"/>
      <c r="CM270" s="26"/>
      <c r="CN270" s="26">
        <v>1246</v>
      </c>
      <c r="CO270" s="26">
        <v>716</v>
      </c>
      <c r="CP270" s="26"/>
      <c r="CQ270" s="26"/>
      <c r="CR270" s="26"/>
      <c r="CS270" s="26" t="s">
        <v>561</v>
      </c>
      <c r="CT270" s="26">
        <v>12</v>
      </c>
      <c r="CU270" s="26"/>
      <c r="CV270" s="26"/>
      <c r="CW270" s="26">
        <v>67652</v>
      </c>
      <c r="CX270" s="740">
        <v>20</v>
      </c>
      <c r="CY270" s="26"/>
      <c r="CZ270" s="26"/>
      <c r="DA270" s="26"/>
      <c r="DB270" s="26"/>
      <c r="DC270" s="26"/>
      <c r="DD270" s="26" t="s">
        <v>1369</v>
      </c>
      <c r="DE270" s="26" t="s">
        <v>2560</v>
      </c>
      <c r="DF270" s="26" t="s">
        <v>665</v>
      </c>
      <c r="DG270" s="26" t="s">
        <v>3495</v>
      </c>
      <c r="DH270" s="26">
        <v>7048066531</v>
      </c>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row>
    <row r="271" spans="1:155" x14ac:dyDescent="0.2">
      <c r="A271" s="739">
        <v>11493</v>
      </c>
      <c r="B271" s="26" t="s">
        <v>3496</v>
      </c>
      <c r="C271" s="26" t="s">
        <v>545</v>
      </c>
      <c r="D271" s="26"/>
      <c r="E271" s="26" t="s">
        <v>545</v>
      </c>
      <c r="F271" s="26"/>
      <c r="G271" s="26" t="s">
        <v>545</v>
      </c>
      <c r="H271" s="26" t="s">
        <v>545</v>
      </c>
      <c r="I271" s="26" t="s">
        <v>545</v>
      </c>
      <c r="J271" s="26" t="s">
        <v>2535</v>
      </c>
      <c r="K271" s="26" t="s">
        <v>545</v>
      </c>
      <c r="L271" s="26" t="s">
        <v>2536</v>
      </c>
      <c r="M271" s="26"/>
      <c r="N271" s="26" t="s">
        <v>2537</v>
      </c>
      <c r="O271" s="738">
        <v>29202</v>
      </c>
      <c r="P271" s="26" t="s">
        <v>545</v>
      </c>
      <c r="Q271" s="26">
        <v>8563592400</v>
      </c>
      <c r="R271" s="26"/>
      <c r="S271" s="26" t="s">
        <v>2528</v>
      </c>
      <c r="T271" s="26" t="s">
        <v>2529</v>
      </c>
      <c r="U271" s="26" t="s">
        <v>553</v>
      </c>
      <c r="V271" s="26" t="s">
        <v>2530</v>
      </c>
      <c r="W271" s="26" t="s">
        <v>2531</v>
      </c>
      <c r="X271" s="26" t="s">
        <v>2516</v>
      </c>
      <c r="Y271" s="26" t="s">
        <v>1092</v>
      </c>
      <c r="Z271" s="26" t="s">
        <v>2532</v>
      </c>
      <c r="AA271" s="26" t="s">
        <v>3496</v>
      </c>
      <c r="AB271" s="26">
        <v>8034627510</v>
      </c>
      <c r="AC271" s="26"/>
      <c r="AD271" s="26"/>
      <c r="AE271" s="26" t="s">
        <v>2534</v>
      </c>
      <c r="AF271" s="26" t="s">
        <v>2535</v>
      </c>
      <c r="AG271" s="26" t="s">
        <v>545</v>
      </c>
      <c r="AH271" s="26" t="s">
        <v>2536</v>
      </c>
      <c r="AI271" s="26"/>
      <c r="AJ271" s="26" t="s">
        <v>2537</v>
      </c>
      <c r="AK271" s="548">
        <v>29202</v>
      </c>
      <c r="AL271" s="26" t="s">
        <v>545</v>
      </c>
      <c r="AM271" s="26" t="s">
        <v>2538</v>
      </c>
      <c r="AN271" s="26" t="s">
        <v>2539</v>
      </c>
      <c r="AO271" s="26" t="s">
        <v>545</v>
      </c>
      <c r="AP271" s="26" t="s">
        <v>2533</v>
      </c>
      <c r="AQ271" s="26"/>
      <c r="AR271" s="26"/>
      <c r="AS271" s="26"/>
      <c r="AT271" s="26" t="s">
        <v>2540</v>
      </c>
      <c r="AU271" s="26" t="s">
        <v>2535</v>
      </c>
      <c r="AV271" s="26" t="s">
        <v>545</v>
      </c>
      <c r="AW271" s="26" t="s">
        <v>2536</v>
      </c>
      <c r="AX271" s="26"/>
      <c r="AY271" s="26" t="s">
        <v>2537</v>
      </c>
      <c r="AZ271" s="26" t="s">
        <v>2541</v>
      </c>
      <c r="BA271" s="26" t="s">
        <v>545</v>
      </c>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t="s">
        <v>2542</v>
      </c>
      <c r="CG271" s="26"/>
      <c r="CH271" s="26"/>
      <c r="CI271" s="26"/>
      <c r="CJ271" s="26"/>
      <c r="CK271" s="26"/>
      <c r="CL271" s="26"/>
      <c r="CM271" s="26"/>
      <c r="CN271" s="26">
        <v>1338</v>
      </c>
      <c r="CO271" s="26">
        <v>1865</v>
      </c>
      <c r="CP271" s="26">
        <v>2732</v>
      </c>
      <c r="CQ271" s="26"/>
      <c r="CR271" s="26"/>
      <c r="CS271" s="26" t="s">
        <v>561</v>
      </c>
      <c r="CT271" s="26">
        <v>12</v>
      </c>
      <c r="CU271" s="26"/>
      <c r="CV271" s="26"/>
      <c r="CW271" s="26">
        <v>11054</v>
      </c>
      <c r="CX271" s="740">
        <v>4725</v>
      </c>
      <c r="CY271" s="26"/>
      <c r="CZ271" s="26"/>
      <c r="DA271" s="26"/>
      <c r="DB271" s="26"/>
      <c r="DC271" s="26" t="s">
        <v>545</v>
      </c>
      <c r="DD271" s="26" t="s">
        <v>2543</v>
      </c>
      <c r="DE271" s="26" t="s">
        <v>2544</v>
      </c>
      <c r="DF271" s="26" t="s">
        <v>2545</v>
      </c>
      <c r="DG271" s="26" t="s">
        <v>2546</v>
      </c>
      <c r="DH271" s="26">
        <v>7272172958</v>
      </c>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row>
    <row r="272" spans="1:155" x14ac:dyDescent="0.2">
      <c r="A272" s="739">
        <v>11399</v>
      </c>
      <c r="B272" s="26" t="s">
        <v>3497</v>
      </c>
      <c r="C272" s="26" t="s">
        <v>545</v>
      </c>
      <c r="D272" s="26"/>
      <c r="E272" s="26"/>
      <c r="F272" s="26"/>
      <c r="G272" s="26" t="s">
        <v>545</v>
      </c>
      <c r="H272" s="26" t="s">
        <v>545</v>
      </c>
      <c r="I272" s="26" t="s">
        <v>545</v>
      </c>
      <c r="J272" s="26" t="s">
        <v>581</v>
      </c>
      <c r="K272" s="26"/>
      <c r="L272" s="26" t="s">
        <v>583</v>
      </c>
      <c r="M272" s="26" t="s">
        <v>2966</v>
      </c>
      <c r="N272" s="26" t="s">
        <v>584</v>
      </c>
      <c r="O272" s="738">
        <v>49501</v>
      </c>
      <c r="P272" s="26">
        <v>2450</v>
      </c>
      <c r="Q272" s="26">
        <v>6169568476</v>
      </c>
      <c r="R272" s="26"/>
      <c r="S272" s="26" t="s">
        <v>3498</v>
      </c>
      <c r="T272" s="26" t="s">
        <v>3499</v>
      </c>
      <c r="U272" s="26" t="s">
        <v>3500</v>
      </c>
      <c r="V272" s="26" t="s">
        <v>3501</v>
      </c>
      <c r="W272" s="26" t="s">
        <v>545</v>
      </c>
      <c r="X272" s="26" t="s">
        <v>575</v>
      </c>
      <c r="Y272" s="26" t="s">
        <v>576</v>
      </c>
      <c r="Z272" s="26" t="s">
        <v>545</v>
      </c>
      <c r="AA272" s="26" t="s">
        <v>577</v>
      </c>
      <c r="AB272" s="26"/>
      <c r="AC272" s="26"/>
      <c r="AD272" s="26"/>
      <c r="AE272" s="26" t="s">
        <v>578</v>
      </c>
      <c r="AF272" s="26" t="s">
        <v>545</v>
      </c>
      <c r="AG272" s="26" t="s">
        <v>545</v>
      </c>
      <c r="AH272" s="26" t="s">
        <v>545</v>
      </c>
      <c r="AI272" s="26"/>
      <c r="AJ272" s="26" t="s">
        <v>545</v>
      </c>
      <c r="AK272" s="548" t="s">
        <v>545</v>
      </c>
      <c r="AL272" s="26" t="s">
        <v>545</v>
      </c>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t="s">
        <v>3502</v>
      </c>
      <c r="CG272" s="26"/>
      <c r="CH272" s="26"/>
      <c r="CI272" s="26"/>
      <c r="CJ272" s="26"/>
      <c r="CK272" s="26"/>
      <c r="CL272" s="26"/>
      <c r="CM272" s="26"/>
      <c r="CN272" s="26">
        <v>1248</v>
      </c>
      <c r="CO272" s="26">
        <v>380</v>
      </c>
      <c r="CP272" s="26"/>
      <c r="CQ272" s="26"/>
      <c r="CR272" s="26"/>
      <c r="CS272" s="26" t="s">
        <v>561</v>
      </c>
      <c r="CT272" s="26">
        <v>12</v>
      </c>
      <c r="CU272" s="26"/>
      <c r="CV272" s="26"/>
      <c r="CW272" s="26">
        <v>11185</v>
      </c>
      <c r="CX272" s="740">
        <v>69</v>
      </c>
      <c r="CY272" s="26"/>
      <c r="CZ272" s="26"/>
      <c r="DA272" s="26"/>
      <c r="DB272" s="26"/>
      <c r="DC272" s="26" t="s">
        <v>545</v>
      </c>
      <c r="DD272" s="26" t="s">
        <v>545</v>
      </c>
      <c r="DE272" s="26" t="s">
        <v>545</v>
      </c>
      <c r="DF272" s="26" t="s">
        <v>545</v>
      </c>
      <c r="DG272" s="26" t="s">
        <v>545</v>
      </c>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row>
    <row r="273" spans="1:155" x14ac:dyDescent="0.2">
      <c r="A273" s="739">
        <v>11400</v>
      </c>
      <c r="B273" s="26" t="s">
        <v>3503</v>
      </c>
      <c r="C273" s="26"/>
      <c r="D273" s="26"/>
      <c r="E273" s="26"/>
      <c r="F273" s="26"/>
      <c r="G273" s="26"/>
      <c r="H273" s="26"/>
      <c r="I273" s="26"/>
      <c r="J273" s="26" t="s">
        <v>3504</v>
      </c>
      <c r="K273" s="26" t="s">
        <v>3505</v>
      </c>
      <c r="L273" s="26" t="s">
        <v>1530</v>
      </c>
      <c r="M273" s="26"/>
      <c r="N273" s="26" t="s">
        <v>1532</v>
      </c>
      <c r="O273" s="26">
        <v>46204</v>
      </c>
      <c r="P273" s="26" t="s">
        <v>545</v>
      </c>
      <c r="Q273" s="26">
        <v>8603251592</v>
      </c>
      <c r="R273" s="26"/>
      <c r="S273" s="26" t="s">
        <v>713</v>
      </c>
      <c r="T273" s="26" t="s">
        <v>714</v>
      </c>
      <c r="U273" s="26" t="s">
        <v>647</v>
      </c>
      <c r="V273" s="26" t="s">
        <v>715</v>
      </c>
      <c r="W273" s="26" t="s">
        <v>716</v>
      </c>
      <c r="X273" s="26" t="s">
        <v>717</v>
      </c>
      <c r="Y273" s="26" t="s">
        <v>718</v>
      </c>
      <c r="Z273" s="26" t="s">
        <v>719</v>
      </c>
      <c r="AA273" s="26" t="s">
        <v>720</v>
      </c>
      <c r="AB273" s="26">
        <v>5153933892</v>
      </c>
      <c r="AC273" s="26"/>
      <c r="AD273" s="26"/>
      <c r="AE273" s="26" t="s">
        <v>721</v>
      </c>
      <c r="AF273" s="26" t="s">
        <v>711</v>
      </c>
      <c r="AG273" s="26" t="s">
        <v>712</v>
      </c>
      <c r="AH273" s="26" t="s">
        <v>652</v>
      </c>
      <c r="AI273" s="26" t="s">
        <v>653</v>
      </c>
      <c r="AJ273" s="26" t="s">
        <v>654</v>
      </c>
      <c r="AK273" s="26">
        <v>50309</v>
      </c>
      <c r="AL273" s="26" t="s">
        <v>545</v>
      </c>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t="s">
        <v>722</v>
      </c>
      <c r="CG273" s="26"/>
      <c r="CH273" s="26"/>
      <c r="CI273" s="26"/>
      <c r="CJ273" s="26"/>
      <c r="CK273" s="26"/>
      <c r="CL273" s="26"/>
      <c r="CM273" s="26"/>
      <c r="CN273" s="26">
        <v>1249</v>
      </c>
      <c r="CO273" s="26">
        <v>1743</v>
      </c>
      <c r="CP273" s="26"/>
      <c r="CQ273" s="26"/>
      <c r="CR273" s="26"/>
      <c r="CS273" s="26" t="s">
        <v>561</v>
      </c>
      <c r="CT273" s="26">
        <v>12</v>
      </c>
      <c r="CU273" s="26"/>
      <c r="CV273" s="26"/>
      <c r="CW273" s="26">
        <v>91642</v>
      </c>
      <c r="CX273" s="740">
        <v>3891</v>
      </c>
      <c r="CY273" s="26"/>
      <c r="CZ273" s="26"/>
      <c r="DA273" s="26"/>
      <c r="DB273" s="26"/>
      <c r="DC273" s="26"/>
      <c r="DD273" s="26" t="s">
        <v>723</v>
      </c>
      <c r="DE273" s="26" t="s">
        <v>724</v>
      </c>
      <c r="DF273" s="26" t="s">
        <v>725</v>
      </c>
      <c r="DG273" s="26" t="s">
        <v>726</v>
      </c>
      <c r="DH273" s="26">
        <v>5153933690</v>
      </c>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row>
    <row r="274" spans="1:155" x14ac:dyDescent="0.2">
      <c r="A274" s="739">
        <v>11607</v>
      </c>
      <c r="B274" s="26" t="s">
        <v>3506</v>
      </c>
      <c r="C274" s="26"/>
      <c r="D274" s="26"/>
      <c r="E274" s="26"/>
      <c r="F274" s="26"/>
      <c r="G274" s="26"/>
      <c r="H274" s="26"/>
      <c r="I274" s="26"/>
      <c r="J274" s="26" t="s">
        <v>3507</v>
      </c>
      <c r="K274" s="26" t="s">
        <v>2633</v>
      </c>
      <c r="L274" s="26" t="s">
        <v>1667</v>
      </c>
      <c r="M274" s="26"/>
      <c r="N274" s="26" t="s">
        <v>1025</v>
      </c>
      <c r="O274" s="26">
        <v>7302</v>
      </c>
      <c r="P274" s="26" t="s">
        <v>545</v>
      </c>
      <c r="Q274" s="26">
        <v>6159818801</v>
      </c>
      <c r="R274" s="26"/>
      <c r="S274" s="26" t="s">
        <v>3508</v>
      </c>
      <c r="T274" s="26" t="s">
        <v>2663</v>
      </c>
      <c r="U274" s="26" t="s">
        <v>3509</v>
      </c>
      <c r="V274" s="26" t="s">
        <v>3510</v>
      </c>
      <c r="W274" s="26" t="s">
        <v>3511</v>
      </c>
      <c r="X274" s="26" t="s">
        <v>3512</v>
      </c>
      <c r="Y274" s="26" t="s">
        <v>3513</v>
      </c>
      <c r="Z274" s="26" t="s">
        <v>3514</v>
      </c>
      <c r="AA274" s="26" t="s">
        <v>3506</v>
      </c>
      <c r="AB274" s="26">
        <v>6152380121</v>
      </c>
      <c r="AC274" s="26"/>
      <c r="AD274" s="26"/>
      <c r="AE274" s="26" t="s">
        <v>3515</v>
      </c>
      <c r="AF274" s="26" t="s">
        <v>3516</v>
      </c>
      <c r="AG274" s="26" t="s">
        <v>959</v>
      </c>
      <c r="AH274" s="26" t="s">
        <v>3517</v>
      </c>
      <c r="AI274" s="26" t="s">
        <v>1177</v>
      </c>
      <c r="AJ274" s="26" t="s">
        <v>1178</v>
      </c>
      <c r="AK274" s="26">
        <v>37027</v>
      </c>
      <c r="AL274" s="26" t="s">
        <v>545</v>
      </c>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t="s">
        <v>3518</v>
      </c>
      <c r="CG274" s="26"/>
      <c r="CH274" s="26"/>
      <c r="CI274" s="26"/>
      <c r="CJ274" s="26"/>
      <c r="CK274" s="26"/>
      <c r="CL274" s="26"/>
      <c r="CM274" s="26"/>
      <c r="CN274" s="26">
        <v>1446</v>
      </c>
      <c r="CO274" s="26">
        <v>451</v>
      </c>
      <c r="CP274" s="26"/>
      <c r="CQ274" s="26"/>
      <c r="CR274" s="26"/>
      <c r="CS274" s="26" t="s">
        <v>561</v>
      </c>
      <c r="CT274" s="26">
        <v>12</v>
      </c>
      <c r="CU274" s="26"/>
      <c r="CV274" s="26"/>
      <c r="CW274" s="26">
        <v>86630</v>
      </c>
      <c r="CX274" s="740">
        <v>5024</v>
      </c>
      <c r="CY274" s="26"/>
      <c r="CZ274" s="26"/>
      <c r="DA274" s="26"/>
      <c r="DB274" s="26"/>
      <c r="DC274" s="26"/>
      <c r="DD274" s="26" t="s">
        <v>3508</v>
      </c>
      <c r="DE274" s="26" t="s">
        <v>2663</v>
      </c>
      <c r="DF274" s="26" t="s">
        <v>3509</v>
      </c>
      <c r="DG274" s="26" t="s">
        <v>3519</v>
      </c>
      <c r="DH274" s="26">
        <v>6152371052</v>
      </c>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row>
    <row r="275" spans="1:155" x14ac:dyDescent="0.2">
      <c r="A275" s="739">
        <v>11401</v>
      </c>
      <c r="B275" s="26" t="s">
        <v>3520</v>
      </c>
      <c r="C275" s="26"/>
      <c r="D275" s="26"/>
      <c r="E275" s="26"/>
      <c r="F275" s="26"/>
      <c r="G275" s="26"/>
      <c r="H275" s="26"/>
      <c r="I275" s="26"/>
      <c r="J275" s="26" t="s">
        <v>3521</v>
      </c>
      <c r="K275" s="26" t="s">
        <v>588</v>
      </c>
      <c r="L275" s="26" t="s">
        <v>1299</v>
      </c>
      <c r="M275" s="26" t="s">
        <v>1300</v>
      </c>
      <c r="N275" s="26" t="s">
        <v>973</v>
      </c>
      <c r="O275" s="26">
        <v>76102</v>
      </c>
      <c r="P275" s="26" t="s">
        <v>545</v>
      </c>
      <c r="Q275" s="26">
        <v>8178783300</v>
      </c>
      <c r="R275" s="26">
        <v>8178783880</v>
      </c>
      <c r="S275" s="26" t="s">
        <v>3522</v>
      </c>
      <c r="T275" s="26" t="s">
        <v>3523</v>
      </c>
      <c r="U275" s="26" t="s">
        <v>647</v>
      </c>
      <c r="V275" s="26"/>
      <c r="W275" s="26" t="s">
        <v>3524</v>
      </c>
      <c r="X275" s="26" t="s">
        <v>3525</v>
      </c>
      <c r="Y275" s="26" t="s">
        <v>3526</v>
      </c>
      <c r="Z275" s="26" t="s">
        <v>3527</v>
      </c>
      <c r="AA275" s="26" t="s">
        <v>545</v>
      </c>
      <c r="AB275" s="26">
        <v>9529314438</v>
      </c>
      <c r="AC275" s="26"/>
      <c r="AD275" s="26"/>
      <c r="AE275" s="26" t="s">
        <v>3528</v>
      </c>
      <c r="AF275" s="26" t="s">
        <v>3529</v>
      </c>
      <c r="AG275" s="26" t="s">
        <v>545</v>
      </c>
      <c r="AH275" s="26" t="s">
        <v>2272</v>
      </c>
      <c r="AI275" s="26"/>
      <c r="AJ275" s="26" t="s">
        <v>901</v>
      </c>
      <c r="AK275" s="26">
        <v>55343</v>
      </c>
      <c r="AL275" s="26" t="s">
        <v>545</v>
      </c>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t="s">
        <v>3530</v>
      </c>
      <c r="CG275" s="26"/>
      <c r="CH275" s="26"/>
      <c r="CI275" s="26"/>
      <c r="CJ275" s="26"/>
      <c r="CK275" s="26"/>
      <c r="CL275" s="26"/>
      <c r="CM275" s="26"/>
      <c r="CN275" s="26">
        <v>1250</v>
      </c>
      <c r="CO275" s="26">
        <v>378</v>
      </c>
      <c r="CP275" s="26"/>
      <c r="CQ275" s="26"/>
      <c r="CR275" s="26"/>
      <c r="CS275" s="26" t="s">
        <v>561</v>
      </c>
      <c r="CT275" s="26">
        <v>12</v>
      </c>
      <c r="CU275" s="26"/>
      <c r="CV275" s="26"/>
      <c r="CW275" s="26">
        <v>62324</v>
      </c>
      <c r="CX275" s="26"/>
      <c r="CY275" s="26"/>
      <c r="CZ275" s="26"/>
      <c r="DA275" s="26"/>
      <c r="DB275" s="26"/>
      <c r="DC275" s="26"/>
      <c r="DD275" s="26" t="s">
        <v>604</v>
      </c>
      <c r="DE275" s="26" t="s">
        <v>3531</v>
      </c>
      <c r="DF275" s="26" t="s">
        <v>1526</v>
      </c>
      <c r="DG275" s="26" t="s">
        <v>3528</v>
      </c>
      <c r="DH275" s="26">
        <v>6514148056</v>
      </c>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row>
    <row r="276" spans="1:155" x14ac:dyDescent="0.2">
      <c r="A276" s="739">
        <v>11575</v>
      </c>
      <c r="B276" s="26" t="s">
        <v>3532</v>
      </c>
      <c r="C276" s="26"/>
      <c r="D276" s="26"/>
      <c r="E276" s="26"/>
      <c r="F276" s="26"/>
      <c r="G276" s="26"/>
      <c r="H276" s="26"/>
      <c r="I276" s="26"/>
      <c r="J276" s="26" t="s">
        <v>3533</v>
      </c>
      <c r="K276" s="26" t="s">
        <v>3534</v>
      </c>
      <c r="L276" s="26" t="s">
        <v>1455</v>
      </c>
      <c r="M276" s="26" t="s">
        <v>1471</v>
      </c>
      <c r="N276" s="26" t="s">
        <v>973</v>
      </c>
      <c r="O276" s="26">
        <v>78746</v>
      </c>
      <c r="P276" s="26"/>
      <c r="Q276" s="26">
        <v>5123597366</v>
      </c>
      <c r="R276" s="26">
        <v>5122772155</v>
      </c>
      <c r="S276" s="26" t="s">
        <v>702</v>
      </c>
      <c r="T276" s="26" t="s">
        <v>3535</v>
      </c>
      <c r="U276" s="26" t="s">
        <v>647</v>
      </c>
      <c r="V276" s="26" t="s">
        <v>3536</v>
      </c>
      <c r="W276" s="26"/>
      <c r="X276" s="26" t="s">
        <v>3537</v>
      </c>
      <c r="Y276" s="26" t="s">
        <v>3538</v>
      </c>
      <c r="Z276" s="26" t="s">
        <v>2746</v>
      </c>
      <c r="AA276" s="26" t="s">
        <v>3532</v>
      </c>
      <c r="AB276" s="26">
        <v>5123597366</v>
      </c>
      <c r="AC276" s="26"/>
      <c r="AD276" s="26">
        <v>5122772155</v>
      </c>
      <c r="AE276" s="26" t="s">
        <v>3539</v>
      </c>
      <c r="AF276" s="26" t="s">
        <v>3533</v>
      </c>
      <c r="AG276" s="26" t="s">
        <v>3534</v>
      </c>
      <c r="AH276" s="26" t="s">
        <v>1455</v>
      </c>
      <c r="AI276" s="26" t="s">
        <v>1471</v>
      </c>
      <c r="AJ276" s="26" t="s">
        <v>973</v>
      </c>
      <c r="AK276" s="26">
        <v>78746</v>
      </c>
      <c r="AL276" s="26"/>
      <c r="AM276" s="26" t="s">
        <v>562</v>
      </c>
      <c r="AN276" s="26" t="s">
        <v>3540</v>
      </c>
      <c r="AO276" s="26" t="s">
        <v>976</v>
      </c>
      <c r="AP276" s="26" t="s">
        <v>3532</v>
      </c>
      <c r="AQ276" s="26">
        <v>5123597366</v>
      </c>
      <c r="AR276" s="26"/>
      <c r="AS276" s="26">
        <v>5122772155</v>
      </c>
      <c r="AT276" s="26" t="s">
        <v>3541</v>
      </c>
      <c r="AU276" s="26" t="s">
        <v>3533</v>
      </c>
      <c r="AV276" s="26" t="s">
        <v>3534</v>
      </c>
      <c r="AW276" s="26" t="s">
        <v>1455</v>
      </c>
      <c r="AX276" s="26" t="s">
        <v>1471</v>
      </c>
      <c r="AY276" s="26" t="s">
        <v>973</v>
      </c>
      <c r="AZ276" s="26" t="s">
        <v>3542</v>
      </c>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v>1416</v>
      </c>
      <c r="CO276" s="26">
        <v>1798</v>
      </c>
      <c r="CP276" s="26">
        <v>1799</v>
      </c>
      <c r="CQ276" s="26"/>
      <c r="CR276" s="26"/>
      <c r="CS276" s="26" t="s">
        <v>561</v>
      </c>
      <c r="CT276" s="26">
        <v>12</v>
      </c>
      <c r="CU276" s="26"/>
      <c r="CV276" s="26"/>
      <c r="CW276" s="26">
        <v>85286</v>
      </c>
      <c r="CX276" s="26"/>
      <c r="CY276" s="26"/>
      <c r="CZ276" s="26"/>
      <c r="DA276" s="26"/>
      <c r="DB276" s="26"/>
      <c r="DC276" s="26"/>
      <c r="DD276" s="26" t="s">
        <v>702</v>
      </c>
      <c r="DE276" s="26" t="s">
        <v>3535</v>
      </c>
      <c r="DF276" s="26" t="s">
        <v>647</v>
      </c>
      <c r="DG276" s="26" t="s">
        <v>3536</v>
      </c>
      <c r="DH276" s="26">
        <v>5123597366</v>
      </c>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row>
    <row r="277" spans="1:155" x14ac:dyDescent="0.2">
      <c r="A277" s="739">
        <v>10099</v>
      </c>
      <c r="B277" s="26" t="s">
        <v>3543</v>
      </c>
      <c r="C277" s="26"/>
      <c r="D277" s="26"/>
      <c r="E277" s="26"/>
      <c r="F277" s="26"/>
      <c r="G277" s="26"/>
      <c r="H277" s="26"/>
      <c r="I277" s="26"/>
      <c r="J277" s="26" t="s">
        <v>1383</v>
      </c>
      <c r="K277" s="26"/>
      <c r="L277" s="26" t="s">
        <v>1384</v>
      </c>
      <c r="M277" s="26" t="s">
        <v>1384</v>
      </c>
      <c r="N277" s="26" t="s">
        <v>973</v>
      </c>
      <c r="O277" s="738">
        <v>77550</v>
      </c>
      <c r="P277" s="26" t="s">
        <v>545</v>
      </c>
      <c r="Q277" s="26">
        <v>2815384834</v>
      </c>
      <c r="R277" s="26">
        <v>4096213026</v>
      </c>
      <c r="S277" s="26" t="s">
        <v>1385</v>
      </c>
      <c r="T277" s="26" t="s">
        <v>1386</v>
      </c>
      <c r="U277" s="26" t="s">
        <v>855</v>
      </c>
      <c r="V277" s="26" t="s">
        <v>1387</v>
      </c>
      <c r="W277" s="26" t="s">
        <v>1398</v>
      </c>
      <c r="X277" s="26" t="s">
        <v>1389</v>
      </c>
      <c r="Y277" s="26" t="s">
        <v>1390</v>
      </c>
      <c r="Z277" s="26" t="s">
        <v>1391</v>
      </c>
      <c r="AA277" s="26" t="s">
        <v>1382</v>
      </c>
      <c r="AB277" s="26">
        <v>2815384881</v>
      </c>
      <c r="AC277" s="26">
        <v>3752</v>
      </c>
      <c r="AD277" s="26"/>
      <c r="AE277" s="26" t="s">
        <v>1392</v>
      </c>
      <c r="AF277" s="26" t="s">
        <v>1383</v>
      </c>
      <c r="AG277" s="26" t="s">
        <v>545</v>
      </c>
      <c r="AH277" s="26" t="s">
        <v>1384</v>
      </c>
      <c r="AI277" s="26" t="s">
        <v>1384</v>
      </c>
      <c r="AJ277" s="26" t="s">
        <v>973</v>
      </c>
      <c r="AK277" s="548">
        <v>77550</v>
      </c>
      <c r="AL277" s="26" t="s">
        <v>545</v>
      </c>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t="s">
        <v>1393</v>
      </c>
      <c r="CG277" s="26"/>
      <c r="CH277" s="26"/>
      <c r="CI277" s="26"/>
      <c r="CJ277" s="26"/>
      <c r="CK277" s="26"/>
      <c r="CL277" s="26"/>
      <c r="CM277" s="26"/>
      <c r="CN277" s="26">
        <v>889</v>
      </c>
      <c r="CO277" s="26">
        <v>779</v>
      </c>
      <c r="CP277" s="26"/>
      <c r="CQ277" s="26"/>
      <c r="CR277" s="26"/>
      <c r="CS277" s="26" t="s">
        <v>561</v>
      </c>
      <c r="CT277" s="26">
        <v>12</v>
      </c>
      <c r="CU277" s="26"/>
      <c r="CV277" s="26"/>
      <c r="CW277" s="26">
        <v>63657</v>
      </c>
      <c r="CX277" s="740">
        <v>408</v>
      </c>
      <c r="CY277" s="26"/>
      <c r="CZ277" s="26"/>
      <c r="DA277" s="26"/>
      <c r="DB277" s="26"/>
      <c r="DC277" s="26"/>
      <c r="DD277" s="26" t="s">
        <v>1026</v>
      </c>
      <c r="DE277" s="26" t="s">
        <v>1394</v>
      </c>
      <c r="DF277" s="26" t="s">
        <v>1395</v>
      </c>
      <c r="DG277" s="26" t="s">
        <v>1396</v>
      </c>
      <c r="DH277" s="26">
        <v>4097666431</v>
      </c>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row>
    <row r="278" spans="1:155" x14ac:dyDescent="0.2">
      <c r="A278" s="739">
        <v>10494</v>
      </c>
      <c r="B278" s="26" t="s">
        <v>3544</v>
      </c>
      <c r="C278" s="26" t="s">
        <v>545</v>
      </c>
      <c r="D278" s="26"/>
      <c r="E278" s="26"/>
      <c r="F278" s="26"/>
      <c r="G278" s="26" t="s">
        <v>545</v>
      </c>
      <c r="H278" s="26" t="s">
        <v>545</v>
      </c>
      <c r="I278" s="26" t="s">
        <v>545</v>
      </c>
      <c r="J278" s="26" t="s">
        <v>3545</v>
      </c>
      <c r="K278" s="26"/>
      <c r="L278" s="26" t="s">
        <v>2820</v>
      </c>
      <c r="M278" s="26" t="s">
        <v>3546</v>
      </c>
      <c r="N278" s="26" t="s">
        <v>731</v>
      </c>
      <c r="O278" s="26">
        <v>15227</v>
      </c>
      <c r="P278" s="26">
        <v>3394</v>
      </c>
      <c r="Q278" s="26">
        <v>4128845100</v>
      </c>
      <c r="R278" s="26">
        <v>4128849815</v>
      </c>
      <c r="S278" s="26" t="s">
        <v>1210</v>
      </c>
      <c r="T278" s="26" t="s">
        <v>3547</v>
      </c>
      <c r="U278" s="26" t="s">
        <v>553</v>
      </c>
      <c r="V278" s="26" t="s">
        <v>3548</v>
      </c>
      <c r="W278" s="26" t="s">
        <v>545</v>
      </c>
      <c r="X278" s="26" t="s">
        <v>3549</v>
      </c>
      <c r="Y278" s="26" t="s">
        <v>3550</v>
      </c>
      <c r="Z278" s="26" t="s">
        <v>3551</v>
      </c>
      <c r="AA278" s="26" t="s">
        <v>3544</v>
      </c>
      <c r="AB278" s="26">
        <v>4128845100</v>
      </c>
      <c r="AC278" s="26">
        <v>3259</v>
      </c>
      <c r="AD278" s="26"/>
      <c r="AE278" s="26" t="s">
        <v>3548</v>
      </c>
      <c r="AF278" s="26" t="s">
        <v>3545</v>
      </c>
      <c r="AG278" s="26" t="s">
        <v>545</v>
      </c>
      <c r="AH278" s="26" t="s">
        <v>2820</v>
      </c>
      <c r="AI278" s="26" t="s">
        <v>3546</v>
      </c>
      <c r="AJ278" s="26" t="s">
        <v>731</v>
      </c>
      <c r="AK278" s="26">
        <v>15227</v>
      </c>
      <c r="AL278" s="26" t="s">
        <v>545</v>
      </c>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t="s">
        <v>3552</v>
      </c>
      <c r="CG278" s="26"/>
      <c r="CH278" s="26"/>
      <c r="CI278" s="26"/>
      <c r="CJ278" s="26"/>
      <c r="CK278" s="26"/>
      <c r="CL278" s="26"/>
      <c r="CM278" s="26"/>
      <c r="CN278" s="26">
        <v>2604</v>
      </c>
      <c r="CO278" s="26">
        <v>1955</v>
      </c>
      <c r="CP278" s="26"/>
      <c r="CQ278" s="26"/>
      <c r="CR278" s="26"/>
      <c r="CS278" s="26" t="s">
        <v>561</v>
      </c>
      <c r="CT278" s="26">
        <v>12</v>
      </c>
      <c r="CU278" s="26"/>
      <c r="CV278" s="26"/>
      <c r="CW278" s="26">
        <v>56685</v>
      </c>
      <c r="CX278" s="26" t="s">
        <v>545</v>
      </c>
      <c r="CY278" s="26"/>
      <c r="CZ278" s="26" t="s">
        <v>545</v>
      </c>
      <c r="DA278" s="26" t="s">
        <v>545</v>
      </c>
      <c r="DB278" s="26" t="s">
        <v>545</v>
      </c>
      <c r="DC278" s="26" t="s">
        <v>545</v>
      </c>
      <c r="DD278" s="26" t="s">
        <v>3553</v>
      </c>
      <c r="DE278" s="26" t="s">
        <v>3554</v>
      </c>
      <c r="DF278" s="26" t="s">
        <v>3555</v>
      </c>
      <c r="DG278" s="26" t="s">
        <v>3556</v>
      </c>
      <c r="DH278" s="26">
        <v>8007654428</v>
      </c>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row>
    <row r="279" spans="1:155" x14ac:dyDescent="0.2">
      <c r="A279" s="739">
        <v>10521</v>
      </c>
      <c r="B279" s="26" t="s">
        <v>3557</v>
      </c>
      <c r="C279" s="26"/>
      <c r="D279" s="26"/>
      <c r="E279" s="26"/>
      <c r="F279" s="26"/>
      <c r="G279" s="26"/>
      <c r="H279" s="26"/>
      <c r="I279" s="26"/>
      <c r="J279" s="26" t="s">
        <v>3558</v>
      </c>
      <c r="K279" s="26"/>
      <c r="L279" s="26" t="s">
        <v>3559</v>
      </c>
      <c r="M279" s="26" t="s">
        <v>3559</v>
      </c>
      <c r="N279" s="26" t="s">
        <v>731</v>
      </c>
      <c r="O279" s="26">
        <v>15009</v>
      </c>
      <c r="P279" s="26">
        <v>9513</v>
      </c>
      <c r="Q279" s="26">
        <v>7244953400</v>
      </c>
      <c r="R279" s="26">
        <v>7244953421</v>
      </c>
      <c r="S279" s="26" t="s">
        <v>3560</v>
      </c>
      <c r="T279" s="26" t="s">
        <v>3561</v>
      </c>
      <c r="U279" s="26" t="s">
        <v>629</v>
      </c>
      <c r="V279" s="26" t="s">
        <v>3562</v>
      </c>
      <c r="W279" s="26" t="s">
        <v>3563</v>
      </c>
      <c r="X279" s="26" t="s">
        <v>2911</v>
      </c>
      <c r="Y279" s="26" t="s">
        <v>3564</v>
      </c>
      <c r="Z279" s="26" t="s">
        <v>1832</v>
      </c>
      <c r="AA279" s="26" t="s">
        <v>3557</v>
      </c>
      <c r="AB279" s="26">
        <v>7244953400</v>
      </c>
      <c r="AC279" s="26">
        <v>3620</v>
      </c>
      <c r="AD279" s="26">
        <v>7244953421</v>
      </c>
      <c r="AE279" s="26" t="s">
        <v>3565</v>
      </c>
      <c r="AF279" s="26" t="s">
        <v>3558</v>
      </c>
      <c r="AG279" s="26" t="s">
        <v>545</v>
      </c>
      <c r="AH279" s="26" t="s">
        <v>3559</v>
      </c>
      <c r="AI279" s="26" t="s">
        <v>3559</v>
      </c>
      <c r="AJ279" s="26" t="s">
        <v>731</v>
      </c>
      <c r="AK279" s="26">
        <v>15009</v>
      </c>
      <c r="AL279" s="26">
        <v>9513</v>
      </c>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t="s">
        <v>3566</v>
      </c>
      <c r="CG279" s="26"/>
      <c r="CH279" s="26"/>
      <c r="CI279" s="26"/>
      <c r="CJ279" s="26"/>
      <c r="CK279" s="26"/>
      <c r="CL279" s="26"/>
      <c r="CM279" s="26"/>
      <c r="CN279" s="26">
        <v>2228</v>
      </c>
      <c r="CO279" s="26">
        <v>283</v>
      </c>
      <c r="CP279" s="26"/>
      <c r="CQ279" s="26"/>
      <c r="CR279" s="26"/>
      <c r="CS279" s="26" t="s">
        <v>561</v>
      </c>
      <c r="CT279" s="26">
        <v>12</v>
      </c>
      <c r="CU279" s="26"/>
      <c r="CV279" s="26"/>
      <c r="CW279" s="26">
        <v>56693</v>
      </c>
      <c r="CX279" s="26"/>
      <c r="CY279" s="26"/>
      <c r="CZ279" s="26"/>
      <c r="DA279" s="26"/>
      <c r="DB279" s="26"/>
      <c r="DC279" s="26"/>
      <c r="DD279" s="26" t="s">
        <v>1737</v>
      </c>
      <c r="DE279" s="26" t="s">
        <v>3567</v>
      </c>
      <c r="DF279" s="26" t="s">
        <v>792</v>
      </c>
      <c r="DG279" s="26" t="s">
        <v>3568</v>
      </c>
      <c r="DH279" s="26">
        <v>7244953400</v>
      </c>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row>
    <row r="280" spans="1:155" x14ac:dyDescent="0.2">
      <c r="A280" s="739">
        <v>11402</v>
      </c>
      <c r="B280" s="26" t="s">
        <v>3569</v>
      </c>
      <c r="C280" s="26"/>
      <c r="D280" s="26"/>
      <c r="E280" s="26"/>
      <c r="F280" s="26"/>
      <c r="G280" s="26"/>
      <c r="H280" s="26"/>
      <c r="I280" s="26"/>
      <c r="J280" s="26" t="s">
        <v>3570</v>
      </c>
      <c r="K280" s="26"/>
      <c r="L280" s="26" t="s">
        <v>3571</v>
      </c>
      <c r="M280" s="26"/>
      <c r="N280" s="26" t="s">
        <v>3572</v>
      </c>
      <c r="O280" s="26">
        <v>20076</v>
      </c>
      <c r="P280" s="26">
        <v>1</v>
      </c>
      <c r="Q280" s="26">
        <v>3019862669</v>
      </c>
      <c r="R280" s="26"/>
      <c r="S280" s="26" t="s">
        <v>1379</v>
      </c>
      <c r="T280" s="26" t="s">
        <v>1549</v>
      </c>
      <c r="U280" s="26" t="s">
        <v>553</v>
      </c>
      <c r="V280" s="26"/>
      <c r="W280" s="26"/>
      <c r="X280" s="26" t="s">
        <v>3573</v>
      </c>
      <c r="Y280" s="26" t="s">
        <v>3574</v>
      </c>
      <c r="Z280" s="26" t="s">
        <v>801</v>
      </c>
      <c r="AA280" s="26" t="s">
        <v>3569</v>
      </c>
      <c r="AB280" s="26"/>
      <c r="AC280" s="26"/>
      <c r="AD280" s="26"/>
      <c r="AE280" s="26" t="s">
        <v>3575</v>
      </c>
      <c r="AF280" s="26" t="s">
        <v>3570</v>
      </c>
      <c r="AG280" s="26"/>
      <c r="AH280" s="26" t="s">
        <v>3571</v>
      </c>
      <c r="AI280" s="26"/>
      <c r="AJ280" s="26" t="s">
        <v>3572</v>
      </c>
      <c r="AK280" s="26">
        <v>20076</v>
      </c>
      <c r="AL280" s="26">
        <v>1</v>
      </c>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v>1251</v>
      </c>
      <c r="CO280" s="26">
        <v>570</v>
      </c>
      <c r="CP280" s="26"/>
      <c r="CQ280" s="26"/>
      <c r="CR280" s="26"/>
      <c r="CS280" s="26" t="s">
        <v>561</v>
      </c>
      <c r="CT280" s="26">
        <v>12</v>
      </c>
      <c r="CU280" s="26"/>
      <c r="CV280" s="26"/>
      <c r="CW280" s="26">
        <v>35882</v>
      </c>
      <c r="CX280" s="26"/>
      <c r="CY280" s="26"/>
      <c r="CZ280" s="26"/>
      <c r="DA280" s="26"/>
      <c r="DB280" s="26"/>
      <c r="DC280" s="26"/>
      <c r="DD280" s="26" t="s">
        <v>3576</v>
      </c>
      <c r="DE280" s="26" t="s">
        <v>892</v>
      </c>
      <c r="DF280" s="26" t="s">
        <v>695</v>
      </c>
      <c r="DG280" s="26" t="s">
        <v>3577</v>
      </c>
      <c r="DH280" s="26">
        <v>3017185503</v>
      </c>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row>
    <row r="281" spans="1:155" x14ac:dyDescent="0.2">
      <c r="A281" s="739">
        <v>11403</v>
      </c>
      <c r="B281" s="26" t="s">
        <v>3578</v>
      </c>
      <c r="C281" s="26"/>
      <c r="D281" s="26"/>
      <c r="E281" s="26"/>
      <c r="F281" s="26"/>
      <c r="G281" s="26"/>
      <c r="H281" s="26"/>
      <c r="I281" s="26"/>
      <c r="J281" s="26" t="s">
        <v>3579</v>
      </c>
      <c r="K281" s="26"/>
      <c r="L281" s="26" t="s">
        <v>3580</v>
      </c>
      <c r="M281" s="26"/>
      <c r="N281" s="26" t="s">
        <v>764</v>
      </c>
      <c r="O281" s="26">
        <v>53596</v>
      </c>
      <c r="P281" s="26">
        <v>1</v>
      </c>
      <c r="Q281" s="26">
        <v>6088255160</v>
      </c>
      <c r="R281" s="26"/>
      <c r="S281" s="26"/>
      <c r="T281" s="26"/>
      <c r="U281" s="26"/>
      <c r="V281" s="26"/>
      <c r="W281" s="26"/>
      <c r="X281" s="26" t="s">
        <v>3581</v>
      </c>
      <c r="Y281" s="26" t="s">
        <v>3582</v>
      </c>
      <c r="Z281" s="26" t="s">
        <v>3583</v>
      </c>
      <c r="AA281" s="26" t="s">
        <v>3584</v>
      </c>
      <c r="AB281" s="26">
        <v>9492910370</v>
      </c>
      <c r="AC281" s="26"/>
      <c r="AD281" s="26">
        <v>6088255116</v>
      </c>
      <c r="AE281" s="26" t="s">
        <v>3585</v>
      </c>
      <c r="AF281" s="26" t="s">
        <v>3579</v>
      </c>
      <c r="AG281" s="26" t="s">
        <v>545</v>
      </c>
      <c r="AH281" s="26" t="s">
        <v>3580</v>
      </c>
      <c r="AI281" s="26"/>
      <c r="AJ281" s="26" t="s">
        <v>764</v>
      </c>
      <c r="AK281" s="26">
        <v>53596</v>
      </c>
      <c r="AL281" s="26" t="s">
        <v>545</v>
      </c>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v>1252</v>
      </c>
      <c r="CO281" s="26">
        <v>1635</v>
      </c>
      <c r="CP281" s="26"/>
      <c r="CQ281" s="26"/>
      <c r="CR281" s="26"/>
      <c r="CS281" s="26" t="s">
        <v>561</v>
      </c>
      <c r="CT281" s="26">
        <v>12</v>
      </c>
      <c r="CU281" s="26"/>
      <c r="CV281" s="26"/>
      <c r="CW281" s="26">
        <v>24414</v>
      </c>
      <c r="CX281" s="26"/>
      <c r="CY281" s="26"/>
      <c r="CZ281" s="26"/>
      <c r="DA281" s="26"/>
      <c r="DB281" s="26"/>
      <c r="DC281" s="26"/>
      <c r="DD281" s="26" t="s">
        <v>1645</v>
      </c>
      <c r="DE281" s="26" t="s">
        <v>3341</v>
      </c>
      <c r="DF281" s="26" t="s">
        <v>3586</v>
      </c>
      <c r="DG281" s="26" t="s">
        <v>3587</v>
      </c>
      <c r="DH281" s="26">
        <v>9494715059</v>
      </c>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row>
    <row r="282" spans="1:155" x14ac:dyDescent="0.2">
      <c r="A282" s="739">
        <v>11404</v>
      </c>
      <c r="B282" s="26" t="s">
        <v>3588</v>
      </c>
      <c r="C282" s="26"/>
      <c r="D282" s="26"/>
      <c r="E282" s="26"/>
      <c r="F282" s="26"/>
      <c r="G282" s="26"/>
      <c r="H282" s="26"/>
      <c r="I282" s="26"/>
      <c r="J282" s="26" t="s">
        <v>3579</v>
      </c>
      <c r="K282" s="26"/>
      <c r="L282" s="26" t="s">
        <v>3580</v>
      </c>
      <c r="M282" s="26"/>
      <c r="N282" s="26" t="s">
        <v>764</v>
      </c>
      <c r="O282" s="26">
        <v>53596</v>
      </c>
      <c r="P282" s="26" t="s">
        <v>545</v>
      </c>
      <c r="Q282" s="26">
        <v>6088255160</v>
      </c>
      <c r="R282" s="26"/>
      <c r="S282" s="26"/>
      <c r="T282" s="26"/>
      <c r="U282" s="26"/>
      <c r="V282" s="26"/>
      <c r="W282" s="26"/>
      <c r="X282" s="26" t="s">
        <v>3581</v>
      </c>
      <c r="Y282" s="26" t="s">
        <v>3582</v>
      </c>
      <c r="Z282" s="26" t="s">
        <v>3583</v>
      </c>
      <c r="AA282" s="26" t="s">
        <v>3584</v>
      </c>
      <c r="AB282" s="26">
        <v>9492910370</v>
      </c>
      <c r="AC282" s="26"/>
      <c r="AD282" s="26">
        <v>6088255116</v>
      </c>
      <c r="AE282" s="26" t="s">
        <v>3585</v>
      </c>
      <c r="AF282" s="26" t="s">
        <v>3579</v>
      </c>
      <c r="AG282" s="26" t="s">
        <v>545</v>
      </c>
      <c r="AH282" s="26" t="s">
        <v>3580</v>
      </c>
      <c r="AI282" s="26"/>
      <c r="AJ282" s="26" t="s">
        <v>764</v>
      </c>
      <c r="AK282" s="26">
        <v>53596</v>
      </c>
      <c r="AL282" s="26" t="s">
        <v>545</v>
      </c>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v>1253</v>
      </c>
      <c r="CO282" s="26">
        <v>1635</v>
      </c>
      <c r="CP282" s="26"/>
      <c r="CQ282" s="26"/>
      <c r="CR282" s="26"/>
      <c r="CS282" s="26" t="s">
        <v>561</v>
      </c>
      <c r="CT282" s="26">
        <v>12</v>
      </c>
      <c r="CU282" s="26"/>
      <c r="CV282" s="26"/>
      <c r="CW282" s="26">
        <v>18821</v>
      </c>
      <c r="CX282" s="26"/>
      <c r="CY282" s="26"/>
      <c r="CZ282" s="26"/>
      <c r="DA282" s="26"/>
      <c r="DB282" s="26"/>
      <c r="DC282" s="26"/>
      <c r="DD282" s="26" t="s">
        <v>1645</v>
      </c>
      <c r="DE282" s="26" t="s">
        <v>3341</v>
      </c>
      <c r="DF282" s="26" t="s">
        <v>3586</v>
      </c>
      <c r="DG282" s="26" t="s">
        <v>3587</v>
      </c>
      <c r="DH282" s="26">
        <v>9494715059</v>
      </c>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row>
    <row r="283" spans="1:155" x14ac:dyDescent="0.2">
      <c r="A283" s="739">
        <v>10106</v>
      </c>
      <c r="B283" s="26" t="s">
        <v>3589</v>
      </c>
      <c r="C283" s="26" t="s">
        <v>545</v>
      </c>
      <c r="D283" s="26"/>
      <c r="E283" s="26"/>
      <c r="F283" s="26"/>
      <c r="G283" s="26" t="s">
        <v>545</v>
      </c>
      <c r="H283" s="26" t="s">
        <v>545</v>
      </c>
      <c r="I283" s="26" t="s">
        <v>545</v>
      </c>
      <c r="J283" s="26" t="s">
        <v>3590</v>
      </c>
      <c r="K283" s="26"/>
      <c r="L283" s="26" t="s">
        <v>2410</v>
      </c>
      <c r="M283" s="26" t="s">
        <v>2411</v>
      </c>
      <c r="N283" s="26" t="s">
        <v>689</v>
      </c>
      <c r="O283" s="26">
        <v>6902</v>
      </c>
      <c r="P283" s="548" t="s">
        <v>545</v>
      </c>
      <c r="Q283" s="26">
        <v>2033286722</v>
      </c>
      <c r="R283" s="26">
        <v>2033285915</v>
      </c>
      <c r="S283" s="26" t="s">
        <v>3591</v>
      </c>
      <c r="T283" s="26" t="s">
        <v>3592</v>
      </c>
      <c r="U283" s="26" t="s">
        <v>734</v>
      </c>
      <c r="V283" s="26" t="s">
        <v>3593</v>
      </c>
      <c r="W283" s="26" t="s">
        <v>3594</v>
      </c>
      <c r="X283" s="26" t="s">
        <v>1693</v>
      </c>
      <c r="Y283" s="26" t="s">
        <v>3595</v>
      </c>
      <c r="Z283" s="26" t="s">
        <v>3596</v>
      </c>
      <c r="AA283" s="26" t="s">
        <v>3589</v>
      </c>
      <c r="AB283" s="26">
        <v>2033523042</v>
      </c>
      <c r="AC283" s="26"/>
      <c r="AD283" s="26">
        <v>2033285915</v>
      </c>
      <c r="AE283" s="26" t="s">
        <v>3597</v>
      </c>
      <c r="AF283" s="26" t="s">
        <v>3590</v>
      </c>
      <c r="AG283" s="26" t="s">
        <v>545</v>
      </c>
      <c r="AH283" s="26" t="s">
        <v>2410</v>
      </c>
      <c r="AI283" s="26" t="s">
        <v>2411</v>
      </c>
      <c r="AJ283" s="26" t="s">
        <v>689</v>
      </c>
      <c r="AK283" s="26">
        <v>6902</v>
      </c>
      <c r="AL283" s="548" t="s">
        <v>545</v>
      </c>
      <c r="AM283" s="26" t="s">
        <v>2246</v>
      </c>
      <c r="AN283" s="26" t="s">
        <v>1496</v>
      </c>
      <c r="AO283" s="26" t="s">
        <v>619</v>
      </c>
      <c r="AP283" s="26" t="s">
        <v>3598</v>
      </c>
      <c r="AQ283" s="26">
        <v>2033523053</v>
      </c>
      <c r="AR283" s="26"/>
      <c r="AS283" s="26"/>
      <c r="AT283" s="26" t="s">
        <v>3599</v>
      </c>
      <c r="AU283" s="26" t="s">
        <v>3590</v>
      </c>
      <c r="AV283" s="26" t="s">
        <v>545</v>
      </c>
      <c r="AW283" s="26" t="s">
        <v>2410</v>
      </c>
      <c r="AX283" s="26" t="s">
        <v>2411</v>
      </c>
      <c r="AY283" s="26" t="s">
        <v>689</v>
      </c>
      <c r="AZ283" s="26" t="s">
        <v>3600</v>
      </c>
      <c r="BA283" s="26" t="s">
        <v>545</v>
      </c>
      <c r="BB283" s="26" t="s">
        <v>3601</v>
      </c>
      <c r="BC283" s="26" t="s">
        <v>3602</v>
      </c>
      <c r="BD283" s="26" t="s">
        <v>3603</v>
      </c>
      <c r="BE283" s="26" t="s">
        <v>3589</v>
      </c>
      <c r="BF283" s="26">
        <v>2033286002</v>
      </c>
      <c r="BG283" s="26"/>
      <c r="BH283" s="26"/>
      <c r="BI283" s="26" t="s">
        <v>3604</v>
      </c>
      <c r="BJ283" s="26" t="s">
        <v>3590</v>
      </c>
      <c r="BK283" s="26" t="s">
        <v>545</v>
      </c>
      <c r="BL283" s="26" t="s">
        <v>2410</v>
      </c>
      <c r="BM283" s="26" t="s">
        <v>2411</v>
      </c>
      <c r="BN283" s="26" t="s">
        <v>689</v>
      </c>
      <c r="BO283" s="26">
        <v>6902</v>
      </c>
      <c r="BP283" s="26" t="s">
        <v>545</v>
      </c>
      <c r="BQ283" s="26"/>
      <c r="BR283" s="26"/>
      <c r="BS283" s="26"/>
      <c r="BT283" s="26"/>
      <c r="BU283" s="26"/>
      <c r="BV283" s="26"/>
      <c r="BW283" s="26"/>
      <c r="BX283" s="26"/>
      <c r="BY283" s="26"/>
      <c r="BZ283" s="26"/>
      <c r="CA283" s="26"/>
      <c r="CB283" s="26"/>
      <c r="CC283" s="26"/>
      <c r="CD283" s="26"/>
      <c r="CE283" s="26"/>
      <c r="CF283" s="26" t="s">
        <v>3605</v>
      </c>
      <c r="CG283" s="26"/>
      <c r="CH283" s="26"/>
      <c r="CI283" s="26"/>
      <c r="CJ283" s="26"/>
      <c r="CK283" s="26"/>
      <c r="CL283" s="26"/>
      <c r="CM283" s="26"/>
      <c r="CN283" s="26">
        <v>891</v>
      </c>
      <c r="CO283" s="26">
        <v>557</v>
      </c>
      <c r="CP283" s="26">
        <v>709</v>
      </c>
      <c r="CQ283" s="26">
        <v>733</v>
      </c>
      <c r="CR283" s="26"/>
      <c r="CS283" s="26" t="s">
        <v>561</v>
      </c>
      <c r="CT283" s="26">
        <v>12</v>
      </c>
      <c r="CU283" s="26"/>
      <c r="CV283" s="26"/>
      <c r="CW283" s="26">
        <v>86258</v>
      </c>
      <c r="CX283" s="740">
        <v>31</v>
      </c>
      <c r="CY283" s="26"/>
      <c r="CZ283" s="26"/>
      <c r="DA283" s="26"/>
      <c r="DB283" s="26"/>
      <c r="DC283" s="26" t="s">
        <v>545</v>
      </c>
      <c r="DD283" s="26" t="s">
        <v>3601</v>
      </c>
      <c r="DE283" s="26" t="s">
        <v>3602</v>
      </c>
      <c r="DF283" s="26" t="s">
        <v>725</v>
      </c>
      <c r="DG283" s="26" t="s">
        <v>3604</v>
      </c>
      <c r="DH283" s="26">
        <v>2033286002</v>
      </c>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row>
    <row r="284" spans="1:155" x14ac:dyDescent="0.2">
      <c r="A284" s="739">
        <v>11406</v>
      </c>
      <c r="B284" s="26" t="s">
        <v>3606</v>
      </c>
      <c r="C284" s="26"/>
      <c r="D284" s="26"/>
      <c r="E284" s="26"/>
      <c r="F284" s="26"/>
      <c r="G284" s="26"/>
      <c r="H284" s="26"/>
      <c r="I284" s="26"/>
      <c r="J284" s="26" t="s">
        <v>3607</v>
      </c>
      <c r="K284" s="26" t="s">
        <v>3608</v>
      </c>
      <c r="L284" s="26" t="s">
        <v>753</v>
      </c>
      <c r="M284" s="26"/>
      <c r="N284" s="26" t="s">
        <v>754</v>
      </c>
      <c r="O284" s="26">
        <v>10005</v>
      </c>
      <c r="P284" s="548">
        <v>3526</v>
      </c>
      <c r="Q284" s="26">
        <v>2124531202</v>
      </c>
      <c r="R284" s="26">
        <v>2124801329</v>
      </c>
      <c r="S284" s="26" t="s">
        <v>2099</v>
      </c>
      <c r="T284" s="26" t="s">
        <v>3609</v>
      </c>
      <c r="U284" s="26" t="s">
        <v>2208</v>
      </c>
      <c r="V284" s="26" t="s">
        <v>3610</v>
      </c>
      <c r="W284" s="26" t="s">
        <v>3611</v>
      </c>
      <c r="X284" s="26" t="s">
        <v>596</v>
      </c>
      <c r="Y284" s="26" t="s">
        <v>3612</v>
      </c>
      <c r="Z284" s="26" t="s">
        <v>3613</v>
      </c>
      <c r="AA284" s="26" t="s">
        <v>3606</v>
      </c>
      <c r="AB284" s="26">
        <v>2124531235</v>
      </c>
      <c r="AC284" s="26"/>
      <c r="AD284" s="26">
        <v>2124801329</v>
      </c>
      <c r="AE284" s="26" t="s">
        <v>3614</v>
      </c>
      <c r="AF284" s="26" t="s">
        <v>3607</v>
      </c>
      <c r="AG284" s="26" t="s">
        <v>3608</v>
      </c>
      <c r="AH284" s="26" t="s">
        <v>753</v>
      </c>
      <c r="AI284" s="26"/>
      <c r="AJ284" s="26" t="s">
        <v>754</v>
      </c>
      <c r="AK284" s="26">
        <v>10005</v>
      </c>
      <c r="AL284" s="26">
        <v>3526</v>
      </c>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t="s">
        <v>3615</v>
      </c>
      <c r="CG284" s="26"/>
      <c r="CH284" s="26"/>
      <c r="CI284" s="26"/>
      <c r="CJ284" s="26"/>
      <c r="CK284" s="26"/>
      <c r="CL284" s="26"/>
      <c r="CM284" s="26"/>
      <c r="CN284" s="26">
        <v>1255</v>
      </c>
      <c r="CO284" s="26">
        <v>1586</v>
      </c>
      <c r="CP284" s="26"/>
      <c r="CQ284" s="26"/>
      <c r="CR284" s="26"/>
      <c r="CS284" s="26" t="s">
        <v>561</v>
      </c>
      <c r="CT284" s="26">
        <v>12</v>
      </c>
      <c r="CU284" s="26"/>
      <c r="CV284" s="26"/>
      <c r="CW284" s="26">
        <v>39322</v>
      </c>
      <c r="CX284" s="740">
        <v>749</v>
      </c>
      <c r="CY284" s="26"/>
      <c r="CZ284" s="26"/>
      <c r="DA284" s="26"/>
      <c r="DB284" s="26"/>
      <c r="DC284" s="26" t="s">
        <v>545</v>
      </c>
      <c r="DD284" s="26" t="s">
        <v>3616</v>
      </c>
      <c r="DE284" s="26" t="s">
        <v>3617</v>
      </c>
      <c r="DF284" s="26" t="s">
        <v>3618</v>
      </c>
      <c r="DG284" s="26" t="s">
        <v>3619</v>
      </c>
      <c r="DH284" s="26">
        <v>2128849753</v>
      </c>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row>
    <row r="285" spans="1:155" x14ac:dyDescent="0.2">
      <c r="A285" s="739">
        <v>11407</v>
      </c>
      <c r="B285" s="26" t="s">
        <v>3620</v>
      </c>
      <c r="C285" s="26" t="s">
        <v>545</v>
      </c>
      <c r="D285" s="26"/>
      <c r="E285" s="26" t="s">
        <v>545</v>
      </c>
      <c r="F285" s="26"/>
      <c r="G285" s="26" t="s">
        <v>545</v>
      </c>
      <c r="H285" s="26" t="s">
        <v>545</v>
      </c>
      <c r="I285" s="26" t="s">
        <v>545</v>
      </c>
      <c r="J285" s="26" t="s">
        <v>3621</v>
      </c>
      <c r="K285" s="26" t="s">
        <v>3622</v>
      </c>
      <c r="L285" s="26" t="s">
        <v>753</v>
      </c>
      <c r="M285" s="26"/>
      <c r="N285" s="26" t="s">
        <v>754</v>
      </c>
      <c r="O285" s="26">
        <v>10005</v>
      </c>
      <c r="P285" s="26">
        <v>1460</v>
      </c>
      <c r="Q285" s="26">
        <v>2126027644</v>
      </c>
      <c r="R285" s="26">
        <v>2125879534</v>
      </c>
      <c r="S285" s="26" t="s">
        <v>1129</v>
      </c>
      <c r="T285" s="26" t="s">
        <v>3623</v>
      </c>
      <c r="U285" s="26" t="s">
        <v>3624</v>
      </c>
      <c r="V285" s="26" t="s">
        <v>3625</v>
      </c>
      <c r="W285" s="26" t="s">
        <v>3626</v>
      </c>
      <c r="X285" s="26" t="s">
        <v>3627</v>
      </c>
      <c r="Y285" s="26" t="s">
        <v>3628</v>
      </c>
      <c r="Z285" s="26" t="s">
        <v>3629</v>
      </c>
      <c r="AA285" s="26" t="s">
        <v>3620</v>
      </c>
      <c r="AB285" s="26">
        <v>2126027644</v>
      </c>
      <c r="AC285" s="26"/>
      <c r="AD285" s="26">
        <v>2125879534</v>
      </c>
      <c r="AE285" s="26" t="s">
        <v>3625</v>
      </c>
      <c r="AF285" s="26" t="s">
        <v>3621</v>
      </c>
      <c r="AG285" s="26" t="s">
        <v>3622</v>
      </c>
      <c r="AH285" s="26" t="s">
        <v>753</v>
      </c>
      <c r="AI285" s="26"/>
      <c r="AJ285" s="26" t="s">
        <v>754</v>
      </c>
      <c r="AK285" s="26">
        <v>10005</v>
      </c>
      <c r="AL285" s="26" t="s">
        <v>545</v>
      </c>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t="s">
        <v>545</v>
      </c>
      <c r="CG285" s="26"/>
      <c r="CH285" s="26"/>
      <c r="CI285" s="26"/>
      <c r="CJ285" s="26"/>
      <c r="CK285" s="26"/>
      <c r="CL285" s="26"/>
      <c r="CM285" s="26"/>
      <c r="CN285" s="26">
        <v>1256</v>
      </c>
      <c r="CO285" s="26">
        <v>1661</v>
      </c>
      <c r="CP285" s="26"/>
      <c r="CQ285" s="26"/>
      <c r="CR285" s="26"/>
      <c r="CS285" s="26" t="s">
        <v>561</v>
      </c>
      <c r="CT285" s="26">
        <v>12</v>
      </c>
      <c r="CU285" s="26"/>
      <c r="CV285" s="26"/>
      <c r="CW285" s="26">
        <v>11231</v>
      </c>
      <c r="CX285" s="26" t="s">
        <v>545</v>
      </c>
      <c r="CY285" s="26"/>
      <c r="CZ285" s="26"/>
      <c r="DA285" s="26"/>
      <c r="DB285" s="26"/>
      <c r="DC285" s="26" t="s">
        <v>545</v>
      </c>
      <c r="DD285" s="26" t="s">
        <v>1656</v>
      </c>
      <c r="DE285" s="26" t="s">
        <v>3630</v>
      </c>
      <c r="DF285" s="26" t="s">
        <v>3624</v>
      </c>
      <c r="DG285" s="26" t="s">
        <v>3631</v>
      </c>
      <c r="DH285" s="26">
        <v>2126027600</v>
      </c>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row>
    <row r="286" spans="1:155" x14ac:dyDescent="0.2">
      <c r="A286" s="739">
        <v>11408</v>
      </c>
      <c r="B286" s="26" t="s">
        <v>3632</v>
      </c>
      <c r="C286" s="26" t="s">
        <v>545</v>
      </c>
      <c r="D286" s="26"/>
      <c r="E286" s="26" t="s">
        <v>545</v>
      </c>
      <c r="F286" s="26"/>
      <c r="G286" s="26" t="s">
        <v>545</v>
      </c>
      <c r="H286" s="26" t="s">
        <v>545</v>
      </c>
      <c r="I286" s="26" t="s">
        <v>545</v>
      </c>
      <c r="J286" s="26" t="s">
        <v>3590</v>
      </c>
      <c r="K286" s="26" t="s">
        <v>3633</v>
      </c>
      <c r="L286" s="26" t="s">
        <v>2410</v>
      </c>
      <c r="M286" s="26" t="s">
        <v>2411</v>
      </c>
      <c r="N286" s="26" t="s">
        <v>689</v>
      </c>
      <c r="O286" s="738">
        <v>6902</v>
      </c>
      <c r="P286" s="26" t="s">
        <v>545</v>
      </c>
      <c r="Q286" s="26">
        <v>2033285080</v>
      </c>
      <c r="R286" s="26">
        <v>2033285895</v>
      </c>
      <c r="S286" s="26" t="s">
        <v>3634</v>
      </c>
      <c r="T286" s="26" t="s">
        <v>3635</v>
      </c>
      <c r="U286" s="26" t="s">
        <v>1535</v>
      </c>
      <c r="V286" s="26" t="s">
        <v>545</v>
      </c>
      <c r="W286" s="26" t="s">
        <v>545</v>
      </c>
      <c r="X286" s="26" t="s">
        <v>3636</v>
      </c>
      <c r="Y286" s="26" t="s">
        <v>3637</v>
      </c>
      <c r="Z286" s="26" t="s">
        <v>1864</v>
      </c>
      <c r="AA286" s="26" t="s">
        <v>3632</v>
      </c>
      <c r="AB286" s="26">
        <v>2033285677</v>
      </c>
      <c r="AC286" s="26"/>
      <c r="AD286" s="26">
        <v>2033286444</v>
      </c>
      <c r="AE286" s="26" t="s">
        <v>3638</v>
      </c>
      <c r="AF286" s="26" t="s">
        <v>3590</v>
      </c>
      <c r="AG286" s="26" t="s">
        <v>545</v>
      </c>
      <c r="AH286" s="26" t="s">
        <v>2410</v>
      </c>
      <c r="AI286" s="26" t="s">
        <v>2411</v>
      </c>
      <c r="AJ286" s="26" t="s">
        <v>689</v>
      </c>
      <c r="AK286" s="548">
        <v>6902</v>
      </c>
      <c r="AL286" s="26" t="s">
        <v>545</v>
      </c>
      <c r="AM286" s="26"/>
      <c r="AN286" s="26"/>
      <c r="AO286" s="26"/>
      <c r="AP286" s="26"/>
      <c r="AQ286" s="26"/>
      <c r="AR286" s="26"/>
      <c r="AS286" s="26"/>
      <c r="AT286" s="26"/>
      <c r="AU286" s="26"/>
      <c r="AV286" s="26"/>
      <c r="AW286" s="26"/>
      <c r="AX286" s="26"/>
      <c r="AY286" s="26"/>
      <c r="AZ286" s="548"/>
      <c r="BA286" s="26"/>
      <c r="BB286" s="26"/>
      <c r="BC286" s="26"/>
      <c r="BD286" s="26"/>
      <c r="BE286" s="26"/>
      <c r="BF286" s="26"/>
      <c r="BG286" s="26"/>
      <c r="BH286" s="26"/>
      <c r="BI286" s="26"/>
      <c r="BJ286" s="26"/>
      <c r="BK286" s="26"/>
      <c r="BL286" s="26"/>
      <c r="BM286" s="26"/>
      <c r="BN286" s="26"/>
      <c r="BO286" s="548"/>
      <c r="BP286" s="26"/>
      <c r="BQ286" s="26"/>
      <c r="BR286" s="26"/>
      <c r="BS286" s="26"/>
      <c r="BT286" s="26"/>
      <c r="BU286" s="26"/>
      <c r="BV286" s="26"/>
      <c r="BW286" s="26"/>
      <c r="BX286" s="26"/>
      <c r="BY286" s="26"/>
      <c r="BZ286" s="26"/>
      <c r="CA286" s="26"/>
      <c r="CB286" s="26"/>
      <c r="CC286" s="26"/>
      <c r="CD286" s="26"/>
      <c r="CE286" s="26"/>
      <c r="CF286" s="26" t="s">
        <v>3639</v>
      </c>
      <c r="CG286" s="26"/>
      <c r="CH286" s="26"/>
      <c r="CI286" s="26"/>
      <c r="CJ286" s="26"/>
      <c r="CK286" s="26"/>
      <c r="CL286" s="26"/>
      <c r="CM286" s="26"/>
      <c r="CN286" s="26">
        <v>1257</v>
      </c>
      <c r="CO286" s="26">
        <v>3003</v>
      </c>
      <c r="CP286" s="26"/>
      <c r="CQ286" s="26"/>
      <c r="CR286" s="26"/>
      <c r="CS286" s="26" t="s">
        <v>561</v>
      </c>
      <c r="CT286" s="26">
        <v>12</v>
      </c>
      <c r="CU286" s="26"/>
      <c r="CV286" s="26"/>
      <c r="CW286" s="26">
        <v>38962</v>
      </c>
      <c r="CX286" s="740">
        <v>31</v>
      </c>
      <c r="CY286" s="26"/>
      <c r="CZ286" s="26"/>
      <c r="DA286" s="26"/>
      <c r="DB286" s="26"/>
      <c r="DC286" s="26" t="s">
        <v>545</v>
      </c>
      <c r="DD286" s="26" t="s">
        <v>832</v>
      </c>
      <c r="DE286" s="26" t="s">
        <v>3640</v>
      </c>
      <c r="DF286" s="26" t="s">
        <v>3641</v>
      </c>
      <c r="DG286" s="26" t="s">
        <v>3642</v>
      </c>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row>
    <row r="287" spans="1:155" x14ac:dyDescent="0.2">
      <c r="A287" s="739">
        <v>10107</v>
      </c>
      <c r="B287" s="26" t="s">
        <v>3643</v>
      </c>
      <c r="C287" s="26"/>
      <c r="D287" s="26"/>
      <c r="E287" s="26"/>
      <c r="F287" s="26"/>
      <c r="G287" s="26"/>
      <c r="H287" s="26"/>
      <c r="I287" s="26"/>
      <c r="J287" s="26" t="s">
        <v>3644</v>
      </c>
      <c r="K287" s="26"/>
      <c r="L287" s="26" t="s">
        <v>3645</v>
      </c>
      <c r="M287" s="26" t="s">
        <v>3646</v>
      </c>
      <c r="N287" s="26" t="s">
        <v>611</v>
      </c>
      <c r="O287" s="26">
        <v>23060</v>
      </c>
      <c r="P287" s="26" t="s">
        <v>545</v>
      </c>
      <c r="Q287" s="26">
        <v>8048748608</v>
      </c>
      <c r="R287" s="26">
        <v>8049225547</v>
      </c>
      <c r="S287" s="26" t="s">
        <v>1067</v>
      </c>
      <c r="T287" s="26" t="s">
        <v>3647</v>
      </c>
      <c r="U287" s="26" t="s">
        <v>3648</v>
      </c>
      <c r="V287" s="26" t="s">
        <v>3649</v>
      </c>
      <c r="W287" s="26" t="s">
        <v>3650</v>
      </c>
      <c r="X287" s="26" t="s">
        <v>3435</v>
      </c>
      <c r="Y287" s="26" t="s">
        <v>3651</v>
      </c>
      <c r="Z287" s="26" t="s">
        <v>3652</v>
      </c>
      <c r="AA287" s="26" t="s">
        <v>3653</v>
      </c>
      <c r="AB287" s="26">
        <v>8045836530</v>
      </c>
      <c r="AC287" s="26"/>
      <c r="AD287" s="26"/>
      <c r="AE287" s="26" t="s">
        <v>3654</v>
      </c>
      <c r="AF287" s="26" t="s">
        <v>3644</v>
      </c>
      <c r="AG287" s="26" t="s">
        <v>545</v>
      </c>
      <c r="AH287" s="26" t="s">
        <v>3645</v>
      </c>
      <c r="AI287" s="26" t="s">
        <v>3646</v>
      </c>
      <c r="AJ287" s="26" t="s">
        <v>611</v>
      </c>
      <c r="AK287" s="26">
        <v>23060</v>
      </c>
      <c r="AL287" s="26" t="s">
        <v>545</v>
      </c>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t="s">
        <v>3655</v>
      </c>
      <c r="CG287" s="26"/>
      <c r="CH287" s="26"/>
      <c r="CI287" s="26"/>
      <c r="CJ287" s="26"/>
      <c r="CK287" s="26"/>
      <c r="CL287" s="26"/>
      <c r="CM287" s="26"/>
      <c r="CN287" s="26">
        <v>892</v>
      </c>
      <c r="CO287" s="26">
        <v>775</v>
      </c>
      <c r="CP287" s="26"/>
      <c r="CQ287" s="26"/>
      <c r="CR287" s="26"/>
      <c r="CS287" s="26" t="s">
        <v>561</v>
      </c>
      <c r="CT287" s="26">
        <v>12</v>
      </c>
      <c r="CU287" s="26"/>
      <c r="CV287" s="26"/>
      <c r="CW287" s="26">
        <v>65536</v>
      </c>
      <c r="CX287" s="740">
        <v>4011</v>
      </c>
      <c r="CY287" s="26"/>
      <c r="CZ287" s="26"/>
      <c r="DA287" s="26"/>
      <c r="DB287" s="26"/>
      <c r="DC287" s="26"/>
      <c r="DD287" s="26" t="s">
        <v>3656</v>
      </c>
      <c r="DE287" s="26" t="s">
        <v>3657</v>
      </c>
      <c r="DF287" s="26" t="s">
        <v>3648</v>
      </c>
      <c r="DG287" s="26" t="s">
        <v>3649</v>
      </c>
      <c r="DH287" s="26">
        <v>8048748608</v>
      </c>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row>
    <row r="288" spans="1:155" x14ac:dyDescent="0.2">
      <c r="A288" s="739">
        <v>10108</v>
      </c>
      <c r="B288" s="26" t="s">
        <v>3658</v>
      </c>
      <c r="C288" s="26"/>
      <c r="D288" s="26"/>
      <c r="E288" s="26"/>
      <c r="F288" s="26"/>
      <c r="G288" s="26"/>
      <c r="H288" s="26"/>
      <c r="I288" s="26"/>
      <c r="J288" s="26" t="s">
        <v>3644</v>
      </c>
      <c r="K288" s="26"/>
      <c r="L288" s="26" t="s">
        <v>3645</v>
      </c>
      <c r="M288" s="26" t="s">
        <v>3646</v>
      </c>
      <c r="N288" s="26" t="s">
        <v>611</v>
      </c>
      <c r="O288" s="26">
        <v>23060</v>
      </c>
      <c r="P288" s="26" t="s">
        <v>545</v>
      </c>
      <c r="Q288" s="26">
        <v>8048748608</v>
      </c>
      <c r="R288" s="26">
        <v>8049225547</v>
      </c>
      <c r="S288" s="26" t="s">
        <v>3656</v>
      </c>
      <c r="T288" s="26" t="s">
        <v>3657</v>
      </c>
      <c r="U288" s="26" t="s">
        <v>3648</v>
      </c>
      <c r="V288" s="26" t="s">
        <v>3649</v>
      </c>
      <c r="W288" s="26" t="s">
        <v>3659</v>
      </c>
      <c r="X288" s="26" t="s">
        <v>3435</v>
      </c>
      <c r="Y288" s="26" t="s">
        <v>3651</v>
      </c>
      <c r="Z288" s="26" t="s">
        <v>3652</v>
      </c>
      <c r="AA288" s="26" t="s">
        <v>3653</v>
      </c>
      <c r="AB288" s="26">
        <v>8045836530</v>
      </c>
      <c r="AC288" s="26"/>
      <c r="AD288" s="26"/>
      <c r="AE288" s="26" t="s">
        <v>3654</v>
      </c>
      <c r="AF288" s="26" t="s">
        <v>3644</v>
      </c>
      <c r="AG288" s="26" t="s">
        <v>545</v>
      </c>
      <c r="AH288" s="26" t="s">
        <v>3645</v>
      </c>
      <c r="AI288" s="26" t="s">
        <v>3646</v>
      </c>
      <c r="AJ288" s="26" t="s">
        <v>611</v>
      </c>
      <c r="AK288" s="26">
        <v>23060</v>
      </c>
      <c r="AL288" s="26" t="s">
        <v>545</v>
      </c>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t="s">
        <v>3655</v>
      </c>
      <c r="CG288" s="26"/>
      <c r="CH288" s="26"/>
      <c r="CI288" s="26"/>
      <c r="CJ288" s="26"/>
      <c r="CK288" s="26"/>
      <c r="CL288" s="26"/>
      <c r="CM288" s="26"/>
      <c r="CN288" s="26">
        <v>893</v>
      </c>
      <c r="CO288" s="26">
        <v>775</v>
      </c>
      <c r="CP288" s="26"/>
      <c r="CQ288" s="26"/>
      <c r="CR288" s="26"/>
      <c r="CS288" s="26" t="s">
        <v>561</v>
      </c>
      <c r="CT288" s="26">
        <v>12</v>
      </c>
      <c r="CU288" s="26"/>
      <c r="CV288" s="26"/>
      <c r="CW288" s="26">
        <v>70025</v>
      </c>
      <c r="CX288" s="740">
        <v>4011</v>
      </c>
      <c r="CY288" s="26"/>
      <c r="CZ288" s="26"/>
      <c r="DA288" s="26"/>
      <c r="DB288" s="26"/>
      <c r="DC288" s="26"/>
      <c r="DD288" s="26" t="s">
        <v>3656</v>
      </c>
      <c r="DE288" s="26" t="s">
        <v>3657</v>
      </c>
      <c r="DF288" s="26" t="s">
        <v>3648</v>
      </c>
      <c r="DG288" s="26" t="s">
        <v>3649</v>
      </c>
      <c r="DH288" s="26">
        <v>8048748608</v>
      </c>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row>
    <row r="289" spans="1:155" x14ac:dyDescent="0.2">
      <c r="A289" s="739">
        <v>11410</v>
      </c>
      <c r="B289" s="26" t="s">
        <v>3660</v>
      </c>
      <c r="C289" s="26"/>
      <c r="D289" s="26"/>
      <c r="E289" s="26"/>
      <c r="F289" s="26"/>
      <c r="G289" s="26" t="s">
        <v>545</v>
      </c>
      <c r="H289" s="26" t="s">
        <v>545</v>
      </c>
      <c r="I289" s="26" t="s">
        <v>545</v>
      </c>
      <c r="J289" s="26" t="s">
        <v>3661</v>
      </c>
      <c r="K289" s="26"/>
      <c r="L289" s="26" t="s">
        <v>996</v>
      </c>
      <c r="M289" s="26" t="s">
        <v>997</v>
      </c>
      <c r="N289" s="26" t="s">
        <v>754</v>
      </c>
      <c r="O289" s="738">
        <v>10605</v>
      </c>
      <c r="P289" s="26" t="s">
        <v>545</v>
      </c>
      <c r="Q289" s="26">
        <v>9142724029</v>
      </c>
      <c r="R289" s="26"/>
      <c r="S289" s="26" t="s">
        <v>3662</v>
      </c>
      <c r="T289" s="26" t="s">
        <v>3663</v>
      </c>
      <c r="U289" s="26" t="s">
        <v>3664</v>
      </c>
      <c r="V289" s="26" t="s">
        <v>3665</v>
      </c>
      <c r="W289" s="26" t="s">
        <v>3666</v>
      </c>
      <c r="X289" s="26" t="s">
        <v>3662</v>
      </c>
      <c r="Y289" s="26" t="s">
        <v>3663</v>
      </c>
      <c r="Z289" s="26" t="s">
        <v>3664</v>
      </c>
      <c r="AA289" s="26" t="s">
        <v>3660</v>
      </c>
      <c r="AB289" s="26">
        <v>9142724029</v>
      </c>
      <c r="AC289" s="26"/>
      <c r="AD289" s="26">
        <v>9142724099</v>
      </c>
      <c r="AE289" s="26" t="s">
        <v>3665</v>
      </c>
      <c r="AF289" s="26" t="s">
        <v>3661</v>
      </c>
      <c r="AG289" s="26" t="s">
        <v>545</v>
      </c>
      <c r="AH289" s="26" t="s">
        <v>996</v>
      </c>
      <c r="AI289" s="26" t="s">
        <v>997</v>
      </c>
      <c r="AJ289" s="26" t="s">
        <v>754</v>
      </c>
      <c r="AK289" s="548">
        <v>10605</v>
      </c>
      <c r="AL289" s="26" t="s">
        <v>545</v>
      </c>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t="s">
        <v>3667</v>
      </c>
      <c r="CG289" s="26"/>
      <c r="CH289" s="26"/>
      <c r="CI289" s="26"/>
      <c r="CJ289" s="26"/>
      <c r="CK289" s="26"/>
      <c r="CL289" s="26"/>
      <c r="CM289" s="26"/>
      <c r="CN289" s="26">
        <v>1583</v>
      </c>
      <c r="CO289" s="26">
        <v>1582</v>
      </c>
      <c r="CP289" s="26"/>
      <c r="CQ289" s="26"/>
      <c r="CR289" s="26"/>
      <c r="CS289" s="26" t="s">
        <v>561</v>
      </c>
      <c r="CT289" s="26">
        <v>12</v>
      </c>
      <c r="CU289" s="26"/>
      <c r="CV289" s="26"/>
      <c r="CW289" s="26">
        <v>70939</v>
      </c>
      <c r="CX289" s="740">
        <v>836</v>
      </c>
      <c r="CY289" s="26"/>
      <c r="CZ289" s="26"/>
      <c r="DA289" s="26"/>
      <c r="DB289" s="26"/>
      <c r="DC289" s="26" t="s">
        <v>545</v>
      </c>
      <c r="DD289" s="26" t="s">
        <v>1067</v>
      </c>
      <c r="DE289" s="26" t="s">
        <v>3668</v>
      </c>
      <c r="DF289" s="26" t="s">
        <v>734</v>
      </c>
      <c r="DG289" s="26" t="s">
        <v>3669</v>
      </c>
      <c r="DH289" s="26">
        <v>9142724000</v>
      </c>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row>
    <row r="290" spans="1:155" x14ac:dyDescent="0.2">
      <c r="A290" s="739">
        <v>11572</v>
      </c>
      <c r="B290" s="26" t="s">
        <v>3670</v>
      </c>
      <c r="C290" s="26"/>
      <c r="D290" s="26"/>
      <c r="E290" s="26"/>
      <c r="F290" s="26"/>
      <c r="G290" s="26"/>
      <c r="H290" s="26"/>
      <c r="I290" s="26"/>
      <c r="J290" s="26" t="s">
        <v>3671</v>
      </c>
      <c r="K290" s="26" t="s">
        <v>3672</v>
      </c>
      <c r="L290" s="26" t="s">
        <v>3673</v>
      </c>
      <c r="M290" s="26" t="s">
        <v>3674</v>
      </c>
      <c r="N290" s="26" t="s">
        <v>1066</v>
      </c>
      <c r="O290" s="26">
        <v>32801</v>
      </c>
      <c r="P290" s="26"/>
      <c r="Q290" s="26">
        <v>6302505528</v>
      </c>
      <c r="R290" s="26"/>
      <c r="S290" s="26" t="s">
        <v>556</v>
      </c>
      <c r="T290" s="26" t="s">
        <v>3675</v>
      </c>
      <c r="U290" s="26" t="s">
        <v>647</v>
      </c>
      <c r="V290" s="26" t="s">
        <v>3676</v>
      </c>
      <c r="W290" s="26" t="s">
        <v>3677</v>
      </c>
      <c r="X290" s="26" t="s">
        <v>3678</v>
      </c>
      <c r="Y290" s="26" t="s">
        <v>3679</v>
      </c>
      <c r="Z290" s="26" t="s">
        <v>3680</v>
      </c>
      <c r="AA290" s="26" t="s">
        <v>3670</v>
      </c>
      <c r="AB290" s="26">
        <v>6303619407</v>
      </c>
      <c r="AC290" s="26"/>
      <c r="AD290" s="26"/>
      <c r="AE290" s="26" t="s">
        <v>3681</v>
      </c>
      <c r="AF290" s="26" t="s">
        <v>3682</v>
      </c>
      <c r="AG290" s="26" t="s">
        <v>3683</v>
      </c>
      <c r="AH290" s="26" t="s">
        <v>3684</v>
      </c>
      <c r="AI290" s="26" t="s">
        <v>602</v>
      </c>
      <c r="AJ290" s="26" t="s">
        <v>550</v>
      </c>
      <c r="AK290" s="26">
        <v>60143</v>
      </c>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v>1414</v>
      </c>
      <c r="CO290" s="26">
        <v>1064</v>
      </c>
      <c r="CP290" s="26"/>
      <c r="CQ290" s="26"/>
      <c r="CR290" s="26"/>
      <c r="CS290" s="26" t="s">
        <v>561</v>
      </c>
      <c r="CT290" s="26">
        <v>12</v>
      </c>
      <c r="CU290" s="26"/>
      <c r="CV290" s="26"/>
      <c r="CW290" s="26">
        <v>12254</v>
      </c>
      <c r="CX290" s="740">
        <v>157</v>
      </c>
      <c r="CY290" s="26"/>
      <c r="CZ290" s="26"/>
      <c r="DA290" s="26"/>
      <c r="DB290" s="26"/>
      <c r="DC290" s="26"/>
      <c r="DD290" s="26" t="s">
        <v>3685</v>
      </c>
      <c r="DE290" s="26" t="s">
        <v>3686</v>
      </c>
      <c r="DF290" s="26" t="s">
        <v>3687</v>
      </c>
      <c r="DG290" s="26" t="s">
        <v>3688</v>
      </c>
      <c r="DH290" s="26">
        <v>6303619401</v>
      </c>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row>
    <row r="291" spans="1:155" x14ac:dyDescent="0.2">
      <c r="A291" s="739">
        <v>11413</v>
      </c>
      <c r="B291" s="26" t="s">
        <v>3689</v>
      </c>
      <c r="C291" s="26"/>
      <c r="D291" s="26"/>
      <c r="E291" s="26"/>
      <c r="F291" s="26"/>
      <c r="G291" s="26"/>
      <c r="H291" s="26"/>
      <c r="I291" s="26"/>
      <c r="J291" s="26" t="s">
        <v>3690</v>
      </c>
      <c r="K291" s="26" t="s">
        <v>3691</v>
      </c>
      <c r="L291" s="26" t="s">
        <v>730</v>
      </c>
      <c r="M291" s="26"/>
      <c r="N291" s="26" t="s">
        <v>731</v>
      </c>
      <c r="O291" s="26">
        <v>19103</v>
      </c>
      <c r="P291" s="26" t="s">
        <v>545</v>
      </c>
      <c r="Q291" s="26">
        <v>2676753348</v>
      </c>
      <c r="R291" s="26">
        <v>2676753340</v>
      </c>
      <c r="S291" s="26" t="s">
        <v>3692</v>
      </c>
      <c r="T291" s="26" t="s">
        <v>3693</v>
      </c>
      <c r="U291" s="26" t="s">
        <v>3694</v>
      </c>
      <c r="V291" s="26" t="s">
        <v>3695</v>
      </c>
      <c r="W291" s="26" t="s">
        <v>545</v>
      </c>
      <c r="X291" s="26" t="s">
        <v>3696</v>
      </c>
      <c r="Y291" s="26" t="s">
        <v>3697</v>
      </c>
      <c r="Z291" s="26" t="s">
        <v>3698</v>
      </c>
      <c r="AA291" s="26" t="s">
        <v>3689</v>
      </c>
      <c r="AB291" s="26">
        <v>2676753334</v>
      </c>
      <c r="AC291" s="26"/>
      <c r="AD291" s="26"/>
      <c r="AE291" s="26" t="s">
        <v>3699</v>
      </c>
      <c r="AF291" s="26" t="s">
        <v>3690</v>
      </c>
      <c r="AG291" s="26" t="s">
        <v>3691</v>
      </c>
      <c r="AH291" s="26" t="s">
        <v>730</v>
      </c>
      <c r="AI291" s="26"/>
      <c r="AJ291" s="26" t="s">
        <v>731</v>
      </c>
      <c r="AK291" s="26">
        <v>19103</v>
      </c>
      <c r="AL291" s="26" t="s">
        <v>545</v>
      </c>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v>1261</v>
      </c>
      <c r="CO291" s="26">
        <v>1757</v>
      </c>
      <c r="CP291" s="26"/>
      <c r="CQ291" s="26"/>
      <c r="CR291" s="26"/>
      <c r="CS291" s="26" t="s">
        <v>561</v>
      </c>
      <c r="CT291" s="26">
        <v>12</v>
      </c>
      <c r="CU291" s="26"/>
      <c r="CV291" s="26"/>
      <c r="CW291" s="26">
        <v>21032</v>
      </c>
      <c r="CX291" s="740">
        <v>968</v>
      </c>
      <c r="CY291" s="26"/>
      <c r="CZ291" s="26"/>
      <c r="DA291" s="26"/>
      <c r="DB291" s="26"/>
      <c r="DC291" s="26"/>
      <c r="DD291" s="26" t="s">
        <v>2155</v>
      </c>
      <c r="DE291" s="26" t="s">
        <v>1092</v>
      </c>
      <c r="DF291" s="26" t="s">
        <v>3700</v>
      </c>
      <c r="DG291" s="26" t="s">
        <v>3699</v>
      </c>
      <c r="DH291" s="26">
        <v>4076911827</v>
      </c>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row>
    <row r="292" spans="1:155" x14ac:dyDescent="0.2">
      <c r="A292" s="739">
        <v>10109</v>
      </c>
      <c r="B292" s="26" t="s">
        <v>3701</v>
      </c>
      <c r="C292" s="26"/>
      <c r="D292" s="26"/>
      <c r="E292" s="26"/>
      <c r="F292" s="26"/>
      <c r="G292" s="26"/>
      <c r="H292" s="26"/>
      <c r="I292" s="26"/>
      <c r="J292" s="26" t="s">
        <v>1341</v>
      </c>
      <c r="K292" s="26"/>
      <c r="L292" s="26" t="s">
        <v>1342</v>
      </c>
      <c r="M292" s="26" t="s">
        <v>1343</v>
      </c>
      <c r="N292" s="26" t="s">
        <v>973</v>
      </c>
      <c r="O292" s="26">
        <v>75070</v>
      </c>
      <c r="P292" s="26" t="s">
        <v>545</v>
      </c>
      <c r="Q292" s="26">
        <v>9725693659</v>
      </c>
      <c r="R292" s="26"/>
      <c r="S292" s="26" t="s">
        <v>3702</v>
      </c>
      <c r="T292" s="26" t="s">
        <v>3703</v>
      </c>
      <c r="U292" s="26" t="s">
        <v>647</v>
      </c>
      <c r="V292" s="26" t="s">
        <v>3704</v>
      </c>
      <c r="W292" s="26" t="s">
        <v>1337</v>
      </c>
      <c r="X292" s="26" t="s">
        <v>596</v>
      </c>
      <c r="Y292" s="26" t="s">
        <v>1338</v>
      </c>
      <c r="Z292" s="26" t="s">
        <v>1339</v>
      </c>
      <c r="AA292" s="26" t="s">
        <v>1331</v>
      </c>
      <c r="AB292" s="26">
        <v>4695254770</v>
      </c>
      <c r="AC292" s="26"/>
      <c r="AD292" s="26"/>
      <c r="AE292" s="26" t="s">
        <v>1340</v>
      </c>
      <c r="AF292" s="26" t="s">
        <v>1341</v>
      </c>
      <c r="AG292" s="26" t="s">
        <v>545</v>
      </c>
      <c r="AH292" s="26" t="s">
        <v>1342</v>
      </c>
      <c r="AI292" s="26" t="s">
        <v>1343</v>
      </c>
      <c r="AJ292" s="26" t="s">
        <v>973</v>
      </c>
      <c r="AK292" s="26">
        <v>75070</v>
      </c>
      <c r="AL292" s="26"/>
      <c r="AM292" s="26" t="s">
        <v>1344</v>
      </c>
      <c r="AN292" s="26" t="s">
        <v>1345</v>
      </c>
      <c r="AO292" s="26" t="s">
        <v>1346</v>
      </c>
      <c r="AP292" s="26" t="s">
        <v>3701</v>
      </c>
      <c r="AQ292" s="26">
        <v>9725693224</v>
      </c>
      <c r="AR292" s="26"/>
      <c r="AS292" s="26">
        <v>9725693679</v>
      </c>
      <c r="AT292" s="26" t="s">
        <v>1347</v>
      </c>
      <c r="AU292" s="26" t="s">
        <v>1348</v>
      </c>
      <c r="AV292" s="26" t="s">
        <v>545</v>
      </c>
      <c r="AW292" s="26" t="s">
        <v>1342</v>
      </c>
      <c r="AX292" s="26" t="s">
        <v>1343</v>
      </c>
      <c r="AY292" s="26" t="s">
        <v>973</v>
      </c>
      <c r="AZ292" s="26" t="s">
        <v>1349</v>
      </c>
      <c r="BA292" s="26" t="s">
        <v>545</v>
      </c>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t="s">
        <v>3705</v>
      </c>
      <c r="CG292" s="26"/>
      <c r="CH292" s="26"/>
      <c r="CI292" s="26"/>
      <c r="CJ292" s="26"/>
      <c r="CK292" s="26"/>
      <c r="CL292" s="26"/>
      <c r="CM292" s="26"/>
      <c r="CN292" s="26">
        <v>894</v>
      </c>
      <c r="CO292" s="26">
        <v>367</v>
      </c>
      <c r="CP292" s="26">
        <v>2995</v>
      </c>
      <c r="CQ292" s="26"/>
      <c r="CR292" s="26"/>
      <c r="CS292" s="26" t="s">
        <v>561</v>
      </c>
      <c r="CT292" s="26">
        <v>12</v>
      </c>
      <c r="CU292" s="26"/>
      <c r="CV292" s="26"/>
      <c r="CW292" s="26">
        <v>91472</v>
      </c>
      <c r="CX292" s="740">
        <v>290</v>
      </c>
      <c r="CY292" s="26"/>
      <c r="CZ292" s="26"/>
      <c r="DA292" s="26"/>
      <c r="DB292" s="26"/>
      <c r="DC292" s="26"/>
      <c r="DD292" s="26" t="s">
        <v>1344</v>
      </c>
      <c r="DE292" s="26" t="s">
        <v>1345</v>
      </c>
      <c r="DF292" s="26" t="s">
        <v>1351</v>
      </c>
      <c r="DG292" s="26" t="s">
        <v>1347</v>
      </c>
      <c r="DH292" s="26">
        <v>9725693224</v>
      </c>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row>
    <row r="293" spans="1:155" x14ac:dyDescent="0.2">
      <c r="A293" s="739">
        <v>10111</v>
      </c>
      <c r="B293" s="26" t="s">
        <v>3706</v>
      </c>
      <c r="C293" s="26"/>
      <c r="D293" s="26"/>
      <c r="E293" s="26"/>
      <c r="F293" s="26"/>
      <c r="G293" s="26"/>
      <c r="H293" s="26"/>
      <c r="I293" s="26"/>
      <c r="J293" s="26" t="s">
        <v>3707</v>
      </c>
      <c r="K293" s="26"/>
      <c r="L293" s="26" t="s">
        <v>1530</v>
      </c>
      <c r="M293" s="26"/>
      <c r="N293" s="26" t="s">
        <v>1532</v>
      </c>
      <c r="O293" s="26">
        <v>46278</v>
      </c>
      <c r="P293" s="26">
        <v>1719</v>
      </c>
      <c r="Q293" s="26">
        <v>9529315373</v>
      </c>
      <c r="R293" s="26"/>
      <c r="S293" s="26" t="s">
        <v>3708</v>
      </c>
      <c r="T293" s="26" t="s">
        <v>3709</v>
      </c>
      <c r="U293" s="26" t="s">
        <v>553</v>
      </c>
      <c r="V293" s="26" t="s">
        <v>3710</v>
      </c>
      <c r="W293" s="26" t="s">
        <v>3711</v>
      </c>
      <c r="X293" s="26" t="s">
        <v>3052</v>
      </c>
      <c r="Y293" s="26" t="s">
        <v>3712</v>
      </c>
      <c r="Z293" s="26" t="s">
        <v>3527</v>
      </c>
      <c r="AA293" s="26" t="s">
        <v>545</v>
      </c>
      <c r="AB293" s="26"/>
      <c r="AC293" s="26"/>
      <c r="AD293" s="26"/>
      <c r="AE293" s="26" t="s">
        <v>3713</v>
      </c>
      <c r="AF293" s="26" t="s">
        <v>545</v>
      </c>
      <c r="AG293" s="26" t="s">
        <v>545</v>
      </c>
      <c r="AH293" s="26" t="s">
        <v>545</v>
      </c>
      <c r="AI293" s="26"/>
      <c r="AJ293" s="26" t="s">
        <v>545</v>
      </c>
      <c r="AK293" s="26" t="s">
        <v>545</v>
      </c>
      <c r="AL293" s="26" t="s">
        <v>545</v>
      </c>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t="s">
        <v>3714</v>
      </c>
      <c r="CG293" s="26"/>
      <c r="CH293" s="26"/>
      <c r="CI293" s="26"/>
      <c r="CJ293" s="26"/>
      <c r="CK293" s="26"/>
      <c r="CL293" s="26"/>
      <c r="CM293" s="26"/>
      <c r="CN293" s="26">
        <v>895</v>
      </c>
      <c r="CO293" s="26">
        <v>521</v>
      </c>
      <c r="CP293" s="26"/>
      <c r="CQ293" s="26"/>
      <c r="CR293" s="26"/>
      <c r="CS293" s="26" t="s">
        <v>561</v>
      </c>
      <c r="CT293" s="26">
        <v>12</v>
      </c>
      <c r="CU293" s="26"/>
      <c r="CV293" s="26"/>
      <c r="CW293" s="26">
        <v>62286</v>
      </c>
      <c r="CX293" s="740">
        <v>707</v>
      </c>
      <c r="CY293" s="26"/>
      <c r="CZ293" s="26"/>
      <c r="DA293" s="26"/>
      <c r="DB293" s="26"/>
      <c r="DC293" s="26"/>
      <c r="DD293" s="26" t="s">
        <v>545</v>
      </c>
      <c r="DE293" s="26" t="s">
        <v>545</v>
      </c>
      <c r="DF293" s="26" t="s">
        <v>545</v>
      </c>
      <c r="DG293" s="26" t="s">
        <v>3715</v>
      </c>
      <c r="DH293" s="26">
        <v>9529796178</v>
      </c>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row>
    <row r="294" spans="1:155" x14ac:dyDescent="0.2">
      <c r="A294" s="739">
        <v>11414</v>
      </c>
      <c r="B294" s="26" t="s">
        <v>3716</v>
      </c>
      <c r="C294" s="26"/>
      <c r="D294" s="26"/>
      <c r="E294" s="26"/>
      <c r="F294" s="26"/>
      <c r="G294" s="26"/>
      <c r="H294" s="26"/>
      <c r="I294" s="26"/>
      <c r="J294" s="26" t="s">
        <v>3570</v>
      </c>
      <c r="K294" s="26"/>
      <c r="L294" s="26" t="s">
        <v>3571</v>
      </c>
      <c r="M294" s="26"/>
      <c r="N294" s="26" t="s">
        <v>3572</v>
      </c>
      <c r="O294" s="26">
        <v>20076</v>
      </c>
      <c r="P294" s="26">
        <v>1</v>
      </c>
      <c r="Q294" s="26">
        <v>3019862669</v>
      </c>
      <c r="R294" s="26"/>
      <c r="S294" s="26"/>
      <c r="T294" s="26"/>
      <c r="U294" s="26"/>
      <c r="V294" s="26"/>
      <c r="W294" s="26"/>
      <c r="X294" s="26" t="s">
        <v>3573</v>
      </c>
      <c r="Y294" s="26" t="s">
        <v>3574</v>
      </c>
      <c r="Z294" s="26" t="s">
        <v>801</v>
      </c>
      <c r="AA294" s="26" t="s">
        <v>3569</v>
      </c>
      <c r="AB294" s="26"/>
      <c r="AC294" s="26"/>
      <c r="AD294" s="26"/>
      <c r="AE294" s="26" t="s">
        <v>3575</v>
      </c>
      <c r="AF294" s="26" t="s">
        <v>3570</v>
      </c>
      <c r="AG294" s="26"/>
      <c r="AH294" s="26" t="s">
        <v>3571</v>
      </c>
      <c r="AI294" s="26"/>
      <c r="AJ294" s="26" t="s">
        <v>3572</v>
      </c>
      <c r="AK294" s="26">
        <v>20076</v>
      </c>
      <c r="AL294" s="26">
        <v>1</v>
      </c>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v>1262</v>
      </c>
      <c r="CO294" s="26">
        <v>570</v>
      </c>
      <c r="CP294" s="26"/>
      <c r="CQ294" s="26"/>
      <c r="CR294" s="26"/>
      <c r="CS294" s="26" t="s">
        <v>561</v>
      </c>
      <c r="CT294" s="26">
        <v>12</v>
      </c>
      <c r="CU294" s="26"/>
      <c r="CV294" s="26"/>
      <c r="CW294" s="26">
        <v>22063</v>
      </c>
      <c r="CX294" s="26"/>
      <c r="CY294" s="26"/>
      <c r="CZ294" s="26"/>
      <c r="DA294" s="26"/>
      <c r="DB294" s="26"/>
      <c r="DC294" s="26"/>
      <c r="DD294" s="26" t="s">
        <v>3576</v>
      </c>
      <c r="DE294" s="26" t="s">
        <v>892</v>
      </c>
      <c r="DF294" s="26" t="s">
        <v>695</v>
      </c>
      <c r="DG294" s="26" t="s">
        <v>3577</v>
      </c>
      <c r="DH294" s="26">
        <v>3017185503</v>
      </c>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row>
    <row r="295" spans="1:155" x14ac:dyDescent="0.2">
      <c r="A295" s="739">
        <v>11415</v>
      </c>
      <c r="B295" s="26" t="s">
        <v>3717</v>
      </c>
      <c r="C295" s="26"/>
      <c r="D295" s="26"/>
      <c r="E295" s="26"/>
      <c r="F295" s="26"/>
      <c r="G295" s="26"/>
      <c r="H295" s="26"/>
      <c r="I295" s="26"/>
      <c r="J295" s="26" t="s">
        <v>3718</v>
      </c>
      <c r="K295" s="26" t="s">
        <v>3719</v>
      </c>
      <c r="L295" s="26" t="s">
        <v>1715</v>
      </c>
      <c r="M295" s="26"/>
      <c r="N295" s="26" t="s">
        <v>973</v>
      </c>
      <c r="O295" s="26">
        <v>78265</v>
      </c>
      <c r="P295" s="26">
        <v>9567</v>
      </c>
      <c r="Q295" s="26">
        <v>2103572222</v>
      </c>
      <c r="R295" s="26">
        <v>2103572272</v>
      </c>
      <c r="S295" s="26" t="s">
        <v>3720</v>
      </c>
      <c r="T295" s="26" t="s">
        <v>3721</v>
      </c>
      <c r="U295" s="26" t="s">
        <v>647</v>
      </c>
      <c r="V295" s="26" t="s">
        <v>3722</v>
      </c>
      <c r="W295" s="26" t="s">
        <v>3723</v>
      </c>
      <c r="X295" s="26" t="s">
        <v>1214</v>
      </c>
      <c r="Y295" s="26" t="s">
        <v>3724</v>
      </c>
      <c r="Z295" s="26" t="s">
        <v>801</v>
      </c>
      <c r="AA295" s="26" t="s">
        <v>3717</v>
      </c>
      <c r="AB295" s="26">
        <v>2103572222</v>
      </c>
      <c r="AC295" s="26">
        <v>2822</v>
      </c>
      <c r="AD295" s="26">
        <v>2103572272</v>
      </c>
      <c r="AE295" s="26" t="s">
        <v>3725</v>
      </c>
      <c r="AF295" s="26" t="s">
        <v>3726</v>
      </c>
      <c r="AG295" s="26" t="s">
        <v>545</v>
      </c>
      <c r="AH295" s="26" t="s">
        <v>1715</v>
      </c>
      <c r="AI295" s="26"/>
      <c r="AJ295" s="26" t="s">
        <v>973</v>
      </c>
      <c r="AK295" s="26">
        <v>78217</v>
      </c>
      <c r="AL295" s="26" t="s">
        <v>545</v>
      </c>
      <c r="AM295" s="26" t="s">
        <v>3727</v>
      </c>
      <c r="AN295" s="26" t="s">
        <v>3728</v>
      </c>
      <c r="AO295" s="26" t="s">
        <v>695</v>
      </c>
      <c r="AP295" s="26" t="s">
        <v>3717</v>
      </c>
      <c r="AQ295" s="26">
        <v>2103572277</v>
      </c>
      <c r="AR295" s="26"/>
      <c r="AS295" s="26">
        <v>2103572272</v>
      </c>
      <c r="AT295" s="26" t="s">
        <v>3722</v>
      </c>
      <c r="AU295" s="26" t="s">
        <v>3726</v>
      </c>
      <c r="AV295" s="26" t="s">
        <v>545</v>
      </c>
      <c r="AW295" s="26" t="s">
        <v>1715</v>
      </c>
      <c r="AX295" s="26"/>
      <c r="AY295" s="26" t="s">
        <v>973</v>
      </c>
      <c r="AZ295" s="26" t="s">
        <v>3729</v>
      </c>
      <c r="BA295" s="26" t="s">
        <v>545</v>
      </c>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t="s">
        <v>3730</v>
      </c>
      <c r="CG295" s="26"/>
      <c r="CH295" s="26"/>
      <c r="CI295" s="26"/>
      <c r="CJ295" s="26"/>
      <c r="CK295" s="26"/>
      <c r="CL295" s="26"/>
      <c r="CM295" s="26"/>
      <c r="CN295" s="26">
        <v>1263</v>
      </c>
      <c r="CO295" s="26">
        <v>3013</v>
      </c>
      <c r="CP295" s="26">
        <v>3014</v>
      </c>
      <c r="CQ295" s="26"/>
      <c r="CR295" s="26"/>
      <c r="CS295" s="26" t="s">
        <v>561</v>
      </c>
      <c r="CT295" s="26">
        <v>12</v>
      </c>
      <c r="CU295" s="26"/>
      <c r="CV295" s="26"/>
      <c r="CW295" s="26">
        <v>63967</v>
      </c>
      <c r="CX295" s="26" t="s">
        <v>545</v>
      </c>
      <c r="CY295" s="26"/>
      <c r="CZ295" s="26"/>
      <c r="DA295" s="26"/>
      <c r="DB295" s="26"/>
      <c r="DC295" s="26"/>
      <c r="DD295" s="26" t="s">
        <v>3731</v>
      </c>
      <c r="DE295" s="26" t="s">
        <v>3732</v>
      </c>
      <c r="DF295" s="26" t="s">
        <v>2097</v>
      </c>
      <c r="DG295" s="26" t="s">
        <v>3733</v>
      </c>
      <c r="DH295" s="26">
        <v>2103572222</v>
      </c>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row>
    <row r="296" spans="1:155" x14ac:dyDescent="0.2">
      <c r="A296" s="739">
        <v>11416</v>
      </c>
      <c r="B296" s="26" t="s">
        <v>3734</v>
      </c>
      <c r="C296" s="26"/>
      <c r="D296" s="26"/>
      <c r="E296" s="26"/>
      <c r="F296" s="26"/>
      <c r="G296" s="26"/>
      <c r="H296" s="26"/>
      <c r="I296" s="26"/>
      <c r="J296" s="26" t="s">
        <v>851</v>
      </c>
      <c r="K296" s="26" t="s">
        <v>852</v>
      </c>
      <c r="L296" s="26" t="s">
        <v>753</v>
      </c>
      <c r="M296" s="26"/>
      <c r="N296" s="26" t="s">
        <v>754</v>
      </c>
      <c r="O296" s="26">
        <v>10020</v>
      </c>
      <c r="P296" s="26">
        <v>1304</v>
      </c>
      <c r="Q296" s="26">
        <v>2124583888</v>
      </c>
      <c r="R296" s="26"/>
      <c r="S296" s="26" t="s">
        <v>853</v>
      </c>
      <c r="T296" s="26" t="s">
        <v>854</v>
      </c>
      <c r="U296" s="26" t="s">
        <v>855</v>
      </c>
      <c r="V296" s="26" t="s">
        <v>856</v>
      </c>
      <c r="W296" s="26" t="s">
        <v>857</v>
      </c>
      <c r="X296" s="26" t="s">
        <v>858</v>
      </c>
      <c r="Y296" s="26" t="s">
        <v>859</v>
      </c>
      <c r="Z296" s="26" t="s">
        <v>860</v>
      </c>
      <c r="AA296" s="26" t="s">
        <v>861</v>
      </c>
      <c r="AB296" s="26">
        <v>3027430138</v>
      </c>
      <c r="AC296" s="26"/>
      <c r="AD296" s="26">
        <v>6036457114</v>
      </c>
      <c r="AE296" s="26" t="s">
        <v>862</v>
      </c>
      <c r="AF296" s="26" t="s">
        <v>863</v>
      </c>
      <c r="AG296" s="26" t="s">
        <v>864</v>
      </c>
      <c r="AH296" s="26" t="s">
        <v>865</v>
      </c>
      <c r="AI296" s="26"/>
      <c r="AJ296" s="26" t="s">
        <v>866</v>
      </c>
      <c r="AK296" s="26">
        <v>3110</v>
      </c>
      <c r="AL296" s="26" t="s">
        <v>545</v>
      </c>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t="s">
        <v>867</v>
      </c>
      <c r="CG296" s="26"/>
      <c r="CH296" s="26"/>
      <c r="CI296" s="26"/>
      <c r="CJ296" s="26"/>
      <c r="CK296" s="26"/>
      <c r="CL296" s="26"/>
      <c r="CM296" s="26"/>
      <c r="CN296" s="26">
        <v>1264</v>
      </c>
      <c r="CO296" s="26">
        <v>1669</v>
      </c>
      <c r="CP296" s="26"/>
      <c r="CQ296" s="26"/>
      <c r="CR296" s="26"/>
      <c r="CS296" s="26" t="s">
        <v>561</v>
      </c>
      <c r="CT296" s="26">
        <v>12</v>
      </c>
      <c r="CU296" s="26"/>
      <c r="CV296" s="26"/>
      <c r="CW296" s="26">
        <v>23809</v>
      </c>
      <c r="CX296" s="740">
        <v>12</v>
      </c>
      <c r="CY296" s="26"/>
      <c r="CZ296" s="26"/>
      <c r="DA296" s="26"/>
      <c r="DB296" s="26"/>
      <c r="DC296" s="26" t="s">
        <v>545</v>
      </c>
      <c r="DD296" s="26" t="s">
        <v>868</v>
      </c>
      <c r="DE296" s="26" t="s">
        <v>869</v>
      </c>
      <c r="DF296" s="26" t="s">
        <v>870</v>
      </c>
      <c r="DG296" s="26" t="s">
        <v>871</v>
      </c>
      <c r="DH296" s="26">
        <v>6032893639</v>
      </c>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row>
    <row r="297" spans="1:155" x14ac:dyDescent="0.2">
      <c r="A297" s="739">
        <v>11405</v>
      </c>
      <c r="B297" s="26" t="s">
        <v>3735</v>
      </c>
      <c r="C297" s="26"/>
      <c r="D297" s="26"/>
      <c r="E297" s="26"/>
      <c r="F297" s="26"/>
      <c r="G297" s="26"/>
      <c r="H297" s="26"/>
      <c r="I297" s="26"/>
      <c r="J297" s="26" t="s">
        <v>3736</v>
      </c>
      <c r="K297" s="26"/>
      <c r="L297" s="26" t="s">
        <v>3737</v>
      </c>
      <c r="M297" s="26" t="s">
        <v>3738</v>
      </c>
      <c r="N297" s="26" t="s">
        <v>911</v>
      </c>
      <c r="O297" s="26">
        <v>94080</v>
      </c>
      <c r="P297" s="548">
        <v>4804</v>
      </c>
      <c r="Q297" s="26">
        <v>8669842067</v>
      </c>
      <c r="R297" s="26">
        <v>3868663967</v>
      </c>
      <c r="S297" s="26" t="s">
        <v>930</v>
      </c>
      <c r="T297" s="26" t="s">
        <v>3739</v>
      </c>
      <c r="U297" s="26" t="s">
        <v>647</v>
      </c>
      <c r="V297" s="26" t="s">
        <v>3740</v>
      </c>
      <c r="W297" s="26" t="s">
        <v>3741</v>
      </c>
      <c r="X297" s="26" t="s">
        <v>930</v>
      </c>
      <c r="Y297" s="26" t="s">
        <v>3739</v>
      </c>
      <c r="Z297" s="26" t="s">
        <v>647</v>
      </c>
      <c r="AA297" s="26" t="s">
        <v>3735</v>
      </c>
      <c r="AB297" s="26">
        <v>8669842067</v>
      </c>
      <c r="AC297" s="26"/>
      <c r="AD297" s="26"/>
      <c r="AE297" s="26" t="s">
        <v>3740</v>
      </c>
      <c r="AF297" s="26" t="s">
        <v>3736</v>
      </c>
      <c r="AG297" s="26" t="s">
        <v>545</v>
      </c>
      <c r="AH297" s="26" t="s">
        <v>3737</v>
      </c>
      <c r="AI297" s="26" t="s">
        <v>3738</v>
      </c>
      <c r="AJ297" s="26" t="s">
        <v>911</v>
      </c>
      <c r="AK297" s="26">
        <v>94080</v>
      </c>
      <c r="AL297" s="548">
        <v>4804</v>
      </c>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v>1254</v>
      </c>
      <c r="CO297" s="26">
        <v>3145</v>
      </c>
      <c r="CP297" s="26"/>
      <c r="CQ297" s="26"/>
      <c r="CR297" s="26"/>
      <c r="CS297" s="26" t="s">
        <v>561</v>
      </c>
      <c r="CT297" s="26">
        <v>12</v>
      </c>
      <c r="CU297" s="26"/>
      <c r="CV297" s="26"/>
      <c r="CW297" s="26">
        <v>93521</v>
      </c>
      <c r="CX297" s="740">
        <v>1281</v>
      </c>
      <c r="CY297" s="26"/>
      <c r="CZ297" s="26"/>
      <c r="DA297" s="26"/>
      <c r="DB297" s="26"/>
      <c r="DC297" s="26"/>
      <c r="DD297" s="26" t="s">
        <v>545</v>
      </c>
      <c r="DE297" s="26" t="s">
        <v>545</v>
      </c>
      <c r="DF297" s="26" t="s">
        <v>545</v>
      </c>
      <c r="DG297" s="26" t="s">
        <v>545</v>
      </c>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row>
    <row r="298" spans="1:155" x14ac:dyDescent="0.2">
      <c r="A298" s="739">
        <v>11417</v>
      </c>
      <c r="B298" s="26" t="s">
        <v>3742</v>
      </c>
      <c r="C298" s="26"/>
      <c r="D298" s="26"/>
      <c r="E298" s="26"/>
      <c r="F298" s="26"/>
      <c r="G298" s="26"/>
      <c r="H298" s="26"/>
      <c r="I298" s="26"/>
      <c r="J298" s="26" t="s">
        <v>3743</v>
      </c>
      <c r="K298" s="26"/>
      <c r="L298" s="26" t="s">
        <v>1634</v>
      </c>
      <c r="M298" s="26" t="s">
        <v>1635</v>
      </c>
      <c r="N298" s="26" t="s">
        <v>823</v>
      </c>
      <c r="O298" s="26">
        <v>45202</v>
      </c>
      <c r="P298" s="26" t="s">
        <v>545</v>
      </c>
      <c r="Q298" s="26">
        <v>5137636118</v>
      </c>
      <c r="R298" s="26">
        <v>5134124790</v>
      </c>
      <c r="S298" s="26" t="s">
        <v>3744</v>
      </c>
      <c r="T298" s="26" t="s">
        <v>3745</v>
      </c>
      <c r="U298" s="26" t="s">
        <v>647</v>
      </c>
      <c r="V298" s="26" t="s">
        <v>3746</v>
      </c>
      <c r="W298" s="26" t="s">
        <v>3747</v>
      </c>
      <c r="X298" s="26" t="s">
        <v>2144</v>
      </c>
      <c r="Y298" s="26" t="s">
        <v>3748</v>
      </c>
      <c r="Z298" s="26" t="s">
        <v>3749</v>
      </c>
      <c r="AA298" s="26" t="s">
        <v>3742</v>
      </c>
      <c r="AB298" s="26">
        <v>5134124205</v>
      </c>
      <c r="AC298" s="26"/>
      <c r="AD298" s="26">
        <v>5134124790</v>
      </c>
      <c r="AE298" s="26" t="s">
        <v>3746</v>
      </c>
      <c r="AF298" s="26" t="s">
        <v>3743</v>
      </c>
      <c r="AG298" s="26" t="s">
        <v>545</v>
      </c>
      <c r="AH298" s="26" t="s">
        <v>1634</v>
      </c>
      <c r="AI298" s="26" t="s">
        <v>1635</v>
      </c>
      <c r="AJ298" s="26" t="s">
        <v>823</v>
      </c>
      <c r="AK298" s="26">
        <v>45202</v>
      </c>
      <c r="AL298" s="26" t="s">
        <v>545</v>
      </c>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t="s">
        <v>3750</v>
      </c>
      <c r="CG298" s="26"/>
      <c r="CH298" s="26"/>
      <c r="CI298" s="26"/>
      <c r="CJ298" s="26"/>
      <c r="CK298" s="26"/>
      <c r="CL298" s="26"/>
      <c r="CM298" s="26"/>
      <c r="CN298" s="26">
        <v>1265</v>
      </c>
      <c r="CO298" s="26">
        <v>407</v>
      </c>
      <c r="CP298" s="26"/>
      <c r="CQ298" s="26"/>
      <c r="CR298" s="26"/>
      <c r="CS298" s="26" t="s">
        <v>561</v>
      </c>
      <c r="CT298" s="26">
        <v>12</v>
      </c>
      <c r="CU298" s="26"/>
      <c r="CV298" s="26"/>
      <c r="CW298" s="26">
        <v>16691</v>
      </c>
      <c r="CX298" s="740">
        <v>84</v>
      </c>
      <c r="CY298" s="26"/>
      <c r="CZ298" s="26"/>
      <c r="DA298" s="26"/>
      <c r="DB298" s="26"/>
      <c r="DC298" s="26"/>
      <c r="DD298" s="26" t="s">
        <v>3751</v>
      </c>
      <c r="DE298" s="26" t="s">
        <v>3752</v>
      </c>
      <c r="DF298" s="26" t="s">
        <v>3753</v>
      </c>
      <c r="DG298" s="26" t="s">
        <v>3746</v>
      </c>
      <c r="DH298" s="26">
        <v>5133695021</v>
      </c>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row>
    <row r="299" spans="1:155" x14ac:dyDescent="0.2">
      <c r="A299" s="739">
        <v>11418</v>
      </c>
      <c r="B299" s="26" t="s">
        <v>3754</v>
      </c>
      <c r="C299" s="26"/>
      <c r="D299" s="26"/>
      <c r="E299" s="26"/>
      <c r="F299" s="26"/>
      <c r="G299" s="26"/>
      <c r="H299" s="26"/>
      <c r="I299" s="26"/>
      <c r="J299" s="26" t="s">
        <v>3743</v>
      </c>
      <c r="K299" s="26"/>
      <c r="L299" s="26" t="s">
        <v>1634</v>
      </c>
      <c r="M299" s="26" t="s">
        <v>1635</v>
      </c>
      <c r="N299" s="26" t="s">
        <v>823</v>
      </c>
      <c r="O299" s="26">
        <v>45202</v>
      </c>
      <c r="P299" s="26" t="s">
        <v>545</v>
      </c>
      <c r="Q299" s="26">
        <v>5137636118</v>
      </c>
      <c r="R299" s="26">
        <v>5134124790</v>
      </c>
      <c r="S299" s="26" t="s">
        <v>3755</v>
      </c>
      <c r="T299" s="26" t="s">
        <v>3745</v>
      </c>
      <c r="U299" s="26" t="s">
        <v>647</v>
      </c>
      <c r="V299" s="26" t="s">
        <v>3746</v>
      </c>
      <c r="W299" s="26" t="s">
        <v>3747</v>
      </c>
      <c r="X299" s="26" t="s">
        <v>2144</v>
      </c>
      <c r="Y299" s="26" t="s">
        <v>3748</v>
      </c>
      <c r="Z299" s="26" t="s">
        <v>3749</v>
      </c>
      <c r="AA299" s="26" t="s">
        <v>3754</v>
      </c>
      <c r="AB299" s="26">
        <v>5134124205</v>
      </c>
      <c r="AC299" s="26"/>
      <c r="AD299" s="26">
        <v>5134124790</v>
      </c>
      <c r="AE299" s="26" t="s">
        <v>3746</v>
      </c>
      <c r="AF299" s="26" t="s">
        <v>3743</v>
      </c>
      <c r="AG299" s="26" t="s">
        <v>545</v>
      </c>
      <c r="AH299" s="26" t="s">
        <v>1634</v>
      </c>
      <c r="AI299" s="26" t="s">
        <v>1635</v>
      </c>
      <c r="AJ299" s="26" t="s">
        <v>823</v>
      </c>
      <c r="AK299" s="548">
        <v>45202</v>
      </c>
      <c r="AL299" s="26" t="s">
        <v>545</v>
      </c>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t="s">
        <v>3750</v>
      </c>
      <c r="CG299" s="26"/>
      <c r="CH299" s="26"/>
      <c r="CI299" s="26"/>
      <c r="CJ299" s="26"/>
      <c r="CK299" s="26"/>
      <c r="CL299" s="26"/>
      <c r="CM299" s="26"/>
      <c r="CN299" s="26">
        <v>1266</v>
      </c>
      <c r="CO299" s="26">
        <v>1858</v>
      </c>
      <c r="CP299" s="26"/>
      <c r="CQ299" s="26"/>
      <c r="CR299" s="26"/>
      <c r="CS299" s="26" t="s">
        <v>561</v>
      </c>
      <c r="CT299" s="26">
        <v>12</v>
      </c>
      <c r="CU299" s="26"/>
      <c r="CV299" s="26"/>
      <c r="CW299" s="26">
        <v>22136</v>
      </c>
      <c r="CX299" s="740">
        <v>84</v>
      </c>
      <c r="CY299" s="26"/>
      <c r="CZ299" s="26"/>
      <c r="DA299" s="26"/>
      <c r="DB299" s="26"/>
      <c r="DC299" s="26"/>
      <c r="DD299" s="26" t="s">
        <v>3751</v>
      </c>
      <c r="DE299" s="26" t="s">
        <v>3752</v>
      </c>
      <c r="DF299" s="26" t="s">
        <v>3753</v>
      </c>
      <c r="DG299" s="26" t="s">
        <v>3746</v>
      </c>
      <c r="DH299" s="26">
        <v>5133695021</v>
      </c>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row>
    <row r="300" spans="1:155" x14ac:dyDescent="0.2">
      <c r="A300" s="739">
        <v>10525</v>
      </c>
      <c r="B300" s="26" t="s">
        <v>3756</v>
      </c>
      <c r="C300" s="26"/>
      <c r="D300" s="26"/>
      <c r="E300" s="26"/>
      <c r="F300" s="26"/>
      <c r="G300" s="26"/>
      <c r="H300" s="26"/>
      <c r="I300" s="26"/>
      <c r="J300" s="26" t="s">
        <v>3743</v>
      </c>
      <c r="K300" s="26"/>
      <c r="L300" s="26" t="s">
        <v>1634</v>
      </c>
      <c r="M300" s="26" t="s">
        <v>1635</v>
      </c>
      <c r="N300" s="26" t="s">
        <v>823</v>
      </c>
      <c r="O300" s="26">
        <v>45202</v>
      </c>
      <c r="P300" s="26" t="s">
        <v>545</v>
      </c>
      <c r="Q300" s="26">
        <v>5137636118</v>
      </c>
      <c r="R300" s="26">
        <v>5134124790</v>
      </c>
      <c r="S300" s="26" t="s">
        <v>3744</v>
      </c>
      <c r="T300" s="26" t="s">
        <v>3745</v>
      </c>
      <c r="U300" s="26" t="s">
        <v>647</v>
      </c>
      <c r="V300" s="26" t="s">
        <v>3746</v>
      </c>
      <c r="W300" s="26" t="s">
        <v>3747</v>
      </c>
      <c r="X300" s="26" t="s">
        <v>2144</v>
      </c>
      <c r="Y300" s="26" t="s">
        <v>3748</v>
      </c>
      <c r="Z300" s="26" t="s">
        <v>3749</v>
      </c>
      <c r="AA300" s="26" t="s">
        <v>3756</v>
      </c>
      <c r="AB300" s="26">
        <v>5134124205</v>
      </c>
      <c r="AC300" s="26"/>
      <c r="AD300" s="26">
        <v>5134124790</v>
      </c>
      <c r="AE300" s="26" t="s">
        <v>3746</v>
      </c>
      <c r="AF300" s="26" t="s">
        <v>3743</v>
      </c>
      <c r="AG300" s="26" t="s">
        <v>545</v>
      </c>
      <c r="AH300" s="26" t="s">
        <v>1634</v>
      </c>
      <c r="AI300" s="26" t="s">
        <v>1635</v>
      </c>
      <c r="AJ300" s="26" t="s">
        <v>823</v>
      </c>
      <c r="AK300" s="26">
        <v>45202</v>
      </c>
      <c r="AL300" s="26" t="s">
        <v>545</v>
      </c>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t="s">
        <v>3750</v>
      </c>
      <c r="CG300" s="26"/>
      <c r="CH300" s="26"/>
      <c r="CI300" s="26"/>
      <c r="CJ300" s="26"/>
      <c r="CK300" s="26"/>
      <c r="CL300" s="26"/>
      <c r="CM300" s="26"/>
      <c r="CN300" s="26">
        <v>2224</v>
      </c>
      <c r="CO300" s="26">
        <v>2360</v>
      </c>
      <c r="CP300" s="26"/>
      <c r="CQ300" s="26"/>
      <c r="CR300" s="26"/>
      <c r="CS300" s="26" t="s">
        <v>561</v>
      </c>
      <c r="CT300" s="26">
        <v>12</v>
      </c>
      <c r="CU300" s="26"/>
      <c r="CV300" s="26"/>
      <c r="CW300" s="26">
        <v>33723</v>
      </c>
      <c r="CX300" s="740">
        <v>84</v>
      </c>
      <c r="CY300" s="26"/>
      <c r="CZ300" s="26"/>
      <c r="DA300" s="26"/>
      <c r="DB300" s="26"/>
      <c r="DC300" s="26"/>
      <c r="DD300" s="26" t="s">
        <v>3751</v>
      </c>
      <c r="DE300" s="26" t="s">
        <v>3752</v>
      </c>
      <c r="DF300" s="26" t="s">
        <v>3753</v>
      </c>
      <c r="DG300" s="26" t="s">
        <v>3746</v>
      </c>
      <c r="DH300" s="26">
        <v>5133695021</v>
      </c>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row>
    <row r="301" spans="1:155" x14ac:dyDescent="0.2">
      <c r="A301" s="739">
        <v>11420</v>
      </c>
      <c r="B301" s="26" t="s">
        <v>3757</v>
      </c>
      <c r="C301" s="26"/>
      <c r="D301" s="26"/>
      <c r="E301" s="26"/>
      <c r="F301" s="26"/>
      <c r="G301" s="26"/>
      <c r="H301" s="26"/>
      <c r="I301" s="26"/>
      <c r="J301" s="26" t="s">
        <v>651</v>
      </c>
      <c r="K301" s="26"/>
      <c r="L301" s="26" t="s">
        <v>652</v>
      </c>
      <c r="M301" s="26" t="s">
        <v>653</v>
      </c>
      <c r="N301" s="26" t="s">
        <v>654</v>
      </c>
      <c r="O301" s="26">
        <v>50306</v>
      </c>
      <c r="P301" s="26">
        <v>9190</v>
      </c>
      <c r="Q301" s="26">
        <v>5154733000</v>
      </c>
      <c r="R301" s="26">
        <v>5154733015</v>
      </c>
      <c r="S301" s="26" t="s">
        <v>655</v>
      </c>
      <c r="T301" s="26" t="s">
        <v>656</v>
      </c>
      <c r="U301" s="26" t="s">
        <v>657</v>
      </c>
      <c r="V301" s="26"/>
      <c r="W301" s="26" t="s">
        <v>3758</v>
      </c>
      <c r="X301" s="26" t="s">
        <v>659</v>
      </c>
      <c r="Y301" s="26" t="s">
        <v>660</v>
      </c>
      <c r="Z301" s="26" t="s">
        <v>661</v>
      </c>
      <c r="AA301" s="26" t="s">
        <v>3757</v>
      </c>
      <c r="AB301" s="26">
        <v>5154733422</v>
      </c>
      <c r="AC301" s="26"/>
      <c r="AD301" s="26">
        <v>8442311049</v>
      </c>
      <c r="AE301" s="26" t="s">
        <v>662</v>
      </c>
      <c r="AF301" s="26" t="s">
        <v>651</v>
      </c>
      <c r="AG301" s="26" t="s">
        <v>545</v>
      </c>
      <c r="AH301" s="26" t="s">
        <v>652</v>
      </c>
      <c r="AI301" s="26" t="s">
        <v>653</v>
      </c>
      <c r="AJ301" s="26" t="s">
        <v>654</v>
      </c>
      <c r="AK301" s="26">
        <v>50306</v>
      </c>
      <c r="AL301" s="26">
        <v>9190</v>
      </c>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v>1268</v>
      </c>
      <c r="CO301" s="26">
        <v>1688</v>
      </c>
      <c r="CP301" s="26"/>
      <c r="CQ301" s="26"/>
      <c r="CR301" s="26"/>
      <c r="CS301" s="26" t="s">
        <v>561</v>
      </c>
      <c r="CT301" s="26">
        <v>12</v>
      </c>
      <c r="CU301" s="26"/>
      <c r="CV301" s="26"/>
      <c r="CW301" s="26">
        <v>25224</v>
      </c>
      <c r="CX301" s="740">
        <v>98</v>
      </c>
      <c r="CY301" s="26"/>
      <c r="CZ301" s="26"/>
      <c r="DA301" s="26"/>
      <c r="DB301" s="26"/>
      <c r="DC301" s="26"/>
      <c r="DD301" s="26" t="s">
        <v>663</v>
      </c>
      <c r="DE301" s="26" t="s">
        <v>664</v>
      </c>
      <c r="DF301" s="26" t="s">
        <v>665</v>
      </c>
      <c r="DG301" s="26" t="s">
        <v>666</v>
      </c>
      <c r="DH301" s="26">
        <v>5154733417</v>
      </c>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row>
    <row r="302" spans="1:155" x14ac:dyDescent="0.2">
      <c r="A302" s="739">
        <v>11421</v>
      </c>
      <c r="B302" s="26" t="s">
        <v>3759</v>
      </c>
      <c r="C302" s="26"/>
      <c r="D302" s="26"/>
      <c r="E302" s="26"/>
      <c r="F302" s="26"/>
      <c r="G302" s="26"/>
      <c r="H302" s="26"/>
      <c r="I302" s="26"/>
      <c r="J302" s="26" t="s">
        <v>3760</v>
      </c>
      <c r="K302" s="26" t="s">
        <v>2933</v>
      </c>
      <c r="L302" s="26" t="s">
        <v>1265</v>
      </c>
      <c r="M302" s="26" t="s">
        <v>1266</v>
      </c>
      <c r="N302" s="26" t="s">
        <v>973</v>
      </c>
      <c r="O302" s="26">
        <v>77024</v>
      </c>
      <c r="P302" s="26">
        <v>1206</v>
      </c>
      <c r="Q302" s="26">
        <v>7139354800</v>
      </c>
      <c r="R302" s="26">
        <v>7139354801</v>
      </c>
      <c r="S302" s="26" t="s">
        <v>3761</v>
      </c>
      <c r="T302" s="26" t="s">
        <v>3762</v>
      </c>
      <c r="U302" s="26" t="s">
        <v>647</v>
      </c>
      <c r="V302" s="26" t="s">
        <v>3763</v>
      </c>
      <c r="W302" s="26" t="s">
        <v>3764</v>
      </c>
      <c r="X302" s="26" t="s">
        <v>3765</v>
      </c>
      <c r="Y302" s="26" t="s">
        <v>3766</v>
      </c>
      <c r="Z302" s="26" t="s">
        <v>3767</v>
      </c>
      <c r="AA302" s="26" t="s">
        <v>3759</v>
      </c>
      <c r="AB302" s="26">
        <v>2127022110</v>
      </c>
      <c r="AC302" s="26"/>
      <c r="AD302" s="26">
        <v>7139354801</v>
      </c>
      <c r="AE302" s="26" t="s">
        <v>3768</v>
      </c>
      <c r="AF302" s="26" t="s">
        <v>3760</v>
      </c>
      <c r="AG302" s="26" t="s">
        <v>2933</v>
      </c>
      <c r="AH302" s="26" t="s">
        <v>1265</v>
      </c>
      <c r="AI302" s="26" t="s">
        <v>1266</v>
      </c>
      <c r="AJ302" s="26" t="s">
        <v>973</v>
      </c>
      <c r="AK302" s="26">
        <v>77024</v>
      </c>
      <c r="AL302" s="26" t="s">
        <v>545</v>
      </c>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t="s">
        <v>3769</v>
      </c>
      <c r="CG302" s="26"/>
      <c r="CH302" s="26"/>
      <c r="CI302" s="26"/>
      <c r="CJ302" s="26"/>
      <c r="CK302" s="26"/>
      <c r="CL302" s="26"/>
      <c r="CM302" s="26"/>
      <c r="CN302" s="26">
        <v>1269</v>
      </c>
      <c r="CO302" s="26">
        <v>1758</v>
      </c>
      <c r="CP302" s="26"/>
      <c r="CQ302" s="26"/>
      <c r="CR302" s="26"/>
      <c r="CS302" s="26" t="s">
        <v>561</v>
      </c>
      <c r="CT302" s="26">
        <v>12</v>
      </c>
      <c r="CU302" s="26"/>
      <c r="CV302" s="26"/>
      <c r="CW302" s="26">
        <v>18694</v>
      </c>
      <c r="CX302" s="26" t="s">
        <v>545</v>
      </c>
      <c r="CY302" s="26"/>
      <c r="CZ302" s="26"/>
      <c r="DA302" s="26"/>
      <c r="DB302" s="26"/>
      <c r="DC302" s="26"/>
      <c r="DD302" s="26" t="s">
        <v>3761</v>
      </c>
      <c r="DE302" s="26" t="s">
        <v>3762</v>
      </c>
      <c r="DF302" s="26" t="s">
        <v>647</v>
      </c>
      <c r="DG302" s="26" t="s">
        <v>3763</v>
      </c>
      <c r="DH302" s="26">
        <v>7139354800</v>
      </c>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row>
    <row r="303" spans="1:155" x14ac:dyDescent="0.2">
      <c r="A303" s="739">
        <v>11422</v>
      </c>
      <c r="B303" s="26" t="s">
        <v>3770</v>
      </c>
      <c r="C303" s="26"/>
      <c r="D303" s="26"/>
      <c r="E303" s="26"/>
      <c r="F303" s="26"/>
      <c r="G303" s="26"/>
      <c r="H303" s="26"/>
      <c r="I303" s="26"/>
      <c r="J303" s="26" t="s">
        <v>3771</v>
      </c>
      <c r="K303" s="26" t="s">
        <v>2425</v>
      </c>
      <c r="L303" s="26" t="s">
        <v>2426</v>
      </c>
      <c r="M303" s="26" t="s">
        <v>2427</v>
      </c>
      <c r="N303" s="26" t="s">
        <v>1025</v>
      </c>
      <c r="O303" s="26">
        <v>8889</v>
      </c>
      <c r="P303" s="26" t="s">
        <v>545</v>
      </c>
      <c r="Q303" s="26">
        <v>9089032445</v>
      </c>
      <c r="R303" s="26">
        <v>9085725818</v>
      </c>
      <c r="S303" s="26" t="s">
        <v>2428</v>
      </c>
      <c r="T303" s="26" t="s">
        <v>2429</v>
      </c>
      <c r="U303" s="26" t="s">
        <v>553</v>
      </c>
      <c r="V303" s="26" t="s">
        <v>2430</v>
      </c>
      <c r="W303" s="26" t="s">
        <v>3217</v>
      </c>
      <c r="X303" s="26" t="s">
        <v>2432</v>
      </c>
      <c r="Y303" s="26" t="s">
        <v>2433</v>
      </c>
      <c r="Z303" s="26" t="s">
        <v>2434</v>
      </c>
      <c r="AA303" s="26" t="s">
        <v>3328</v>
      </c>
      <c r="AB303" s="26">
        <v>9089032420</v>
      </c>
      <c r="AC303" s="26"/>
      <c r="AD303" s="26">
        <v>9085725818</v>
      </c>
      <c r="AE303" s="26" t="s">
        <v>2430</v>
      </c>
      <c r="AF303" s="26" t="s">
        <v>2424</v>
      </c>
      <c r="AG303" s="26" t="s">
        <v>2425</v>
      </c>
      <c r="AH303" s="26" t="s">
        <v>2426</v>
      </c>
      <c r="AI303" s="26" t="s">
        <v>2427</v>
      </c>
      <c r="AJ303" s="26" t="s">
        <v>1025</v>
      </c>
      <c r="AK303" s="26">
        <v>8889</v>
      </c>
      <c r="AL303" s="26" t="s">
        <v>545</v>
      </c>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t="s">
        <v>545</v>
      </c>
      <c r="CG303" s="26"/>
      <c r="CH303" s="26"/>
      <c r="CI303" s="26"/>
      <c r="CJ303" s="26"/>
      <c r="CK303" s="26"/>
      <c r="CL303" s="26"/>
      <c r="CM303" s="26"/>
      <c r="CN303" s="26">
        <v>1270</v>
      </c>
      <c r="CO303" s="26">
        <v>2962</v>
      </c>
      <c r="CP303" s="26"/>
      <c r="CQ303" s="26"/>
      <c r="CR303" s="26"/>
      <c r="CS303" s="26" t="s">
        <v>561</v>
      </c>
      <c r="CT303" s="26">
        <v>12</v>
      </c>
      <c r="CU303" s="26"/>
      <c r="CV303" s="26"/>
      <c r="CW303" s="26">
        <v>20303</v>
      </c>
      <c r="CX303" s="26"/>
      <c r="CY303" s="26"/>
      <c r="CZ303" s="26"/>
      <c r="DA303" s="26"/>
      <c r="DB303" s="26"/>
      <c r="DC303" s="26"/>
      <c r="DD303" s="26" t="s">
        <v>2435</v>
      </c>
      <c r="DE303" s="26" t="s">
        <v>744</v>
      </c>
      <c r="DF303" s="26" t="s">
        <v>3329</v>
      </c>
      <c r="DG303" s="26" t="s">
        <v>747</v>
      </c>
      <c r="DH303" s="26">
        <v>3024766682</v>
      </c>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row>
    <row r="304" spans="1:155" x14ac:dyDescent="0.2">
      <c r="A304" s="739">
        <v>11424</v>
      </c>
      <c r="B304" s="26" t="s">
        <v>3772</v>
      </c>
      <c r="C304" s="26"/>
      <c r="D304" s="26"/>
      <c r="E304" s="26"/>
      <c r="F304" s="26"/>
      <c r="G304" s="26"/>
      <c r="H304" s="26"/>
      <c r="I304" s="26"/>
      <c r="J304" s="26" t="s">
        <v>1558</v>
      </c>
      <c r="K304" s="26"/>
      <c r="L304" s="26" t="s">
        <v>1559</v>
      </c>
      <c r="M304" s="26" t="s">
        <v>1560</v>
      </c>
      <c r="N304" s="26" t="s">
        <v>1561</v>
      </c>
      <c r="O304" s="26">
        <v>64141</v>
      </c>
      <c r="P304" s="26">
        <v>288</v>
      </c>
      <c r="Q304" s="26">
        <v>8163912000</v>
      </c>
      <c r="R304" s="26">
        <v>8163912083</v>
      </c>
      <c r="S304" s="26" t="s">
        <v>1562</v>
      </c>
      <c r="T304" s="26" t="s">
        <v>1563</v>
      </c>
      <c r="U304" s="26" t="s">
        <v>725</v>
      </c>
      <c r="V304" s="26" t="s">
        <v>1564</v>
      </c>
      <c r="W304" s="26" t="s">
        <v>1565</v>
      </c>
      <c r="X304" s="26" t="s">
        <v>1566</v>
      </c>
      <c r="Y304" s="26" t="s">
        <v>1567</v>
      </c>
      <c r="Z304" s="26" t="s">
        <v>1520</v>
      </c>
      <c r="AA304" s="26" t="s">
        <v>3772</v>
      </c>
      <c r="AB304" s="26">
        <v>8163912000</v>
      </c>
      <c r="AC304" s="26"/>
      <c r="AD304" s="26"/>
      <c r="AE304" s="26" t="s">
        <v>1568</v>
      </c>
      <c r="AF304" s="26" t="s">
        <v>1558</v>
      </c>
      <c r="AG304" s="26" t="s">
        <v>545</v>
      </c>
      <c r="AH304" s="26" t="s">
        <v>1559</v>
      </c>
      <c r="AI304" s="26" t="s">
        <v>1560</v>
      </c>
      <c r="AJ304" s="26" t="s">
        <v>1561</v>
      </c>
      <c r="AK304" s="26">
        <v>64141</v>
      </c>
      <c r="AL304" s="26">
        <v>288</v>
      </c>
      <c r="AM304" s="26" t="s">
        <v>1569</v>
      </c>
      <c r="AN304" s="26" t="s">
        <v>1570</v>
      </c>
      <c r="AO304" s="26" t="s">
        <v>1571</v>
      </c>
      <c r="AP304" s="26" t="s">
        <v>3772</v>
      </c>
      <c r="AQ304" s="26">
        <v>8163912000</v>
      </c>
      <c r="AR304" s="26">
        <v>2749</v>
      </c>
      <c r="AS304" s="26">
        <v>8163912083</v>
      </c>
      <c r="AT304" s="26" t="s">
        <v>1572</v>
      </c>
      <c r="AU304" s="26" t="s">
        <v>1558</v>
      </c>
      <c r="AV304" s="26" t="s">
        <v>545</v>
      </c>
      <c r="AW304" s="26" t="s">
        <v>1559</v>
      </c>
      <c r="AX304" s="26" t="s">
        <v>1560</v>
      </c>
      <c r="AY304" s="26" t="s">
        <v>1561</v>
      </c>
      <c r="AZ304" s="26" t="s">
        <v>1573</v>
      </c>
      <c r="BA304" s="26" t="s">
        <v>1574</v>
      </c>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t="s">
        <v>1575</v>
      </c>
      <c r="CG304" s="26"/>
      <c r="CH304" s="26"/>
      <c r="CI304" s="26"/>
      <c r="CJ304" s="26"/>
      <c r="CK304" s="26"/>
      <c r="CL304" s="26"/>
      <c r="CM304" s="26"/>
      <c r="CN304" s="26">
        <v>1272</v>
      </c>
      <c r="CO304" s="26">
        <v>1759</v>
      </c>
      <c r="CP304" s="26">
        <v>1859</v>
      </c>
      <c r="CQ304" s="26"/>
      <c r="CR304" s="26"/>
      <c r="CS304" s="26" t="s">
        <v>561</v>
      </c>
      <c r="CT304" s="26">
        <v>12</v>
      </c>
      <c r="CU304" s="26"/>
      <c r="CV304" s="26"/>
      <c r="CW304" s="26">
        <v>90212</v>
      </c>
      <c r="CX304" s="740">
        <v>449</v>
      </c>
      <c r="CY304" s="26"/>
      <c r="CZ304" s="26"/>
      <c r="DA304" s="26"/>
      <c r="DB304" s="26"/>
      <c r="DC304" s="26"/>
      <c r="DD304" s="26" t="s">
        <v>1569</v>
      </c>
      <c r="DE304" s="26" t="s">
        <v>1570</v>
      </c>
      <c r="DF304" s="26" t="s">
        <v>1571</v>
      </c>
      <c r="DG304" s="26" t="s">
        <v>1572</v>
      </c>
      <c r="DH304" s="26">
        <v>8163912000</v>
      </c>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row>
    <row r="305" spans="1:155" x14ac:dyDescent="0.2">
      <c r="A305" s="739">
        <v>11425</v>
      </c>
      <c r="B305" s="26" t="s">
        <v>3773</v>
      </c>
      <c r="C305" s="26"/>
      <c r="D305" s="26"/>
      <c r="E305" s="26"/>
      <c r="F305" s="26"/>
      <c r="G305" s="26"/>
      <c r="H305" s="26"/>
      <c r="I305" s="26" t="s">
        <v>545</v>
      </c>
      <c r="J305" s="26" t="s">
        <v>3774</v>
      </c>
      <c r="K305" s="26" t="s">
        <v>3775</v>
      </c>
      <c r="L305" s="26" t="s">
        <v>3776</v>
      </c>
      <c r="M305" s="26" t="s">
        <v>1650</v>
      </c>
      <c r="N305" s="26" t="s">
        <v>644</v>
      </c>
      <c r="O305" s="26">
        <v>68776</v>
      </c>
      <c r="P305" s="26" t="s">
        <v>545</v>
      </c>
      <c r="Q305" s="26">
        <v>4024948574</v>
      </c>
      <c r="R305" s="26">
        <v>4024947480</v>
      </c>
      <c r="S305" s="26" t="s">
        <v>1457</v>
      </c>
      <c r="T305" s="26" t="s">
        <v>800</v>
      </c>
      <c r="U305" s="26" t="s">
        <v>553</v>
      </c>
      <c r="V305" s="26" t="s">
        <v>3777</v>
      </c>
      <c r="W305" s="26" t="s">
        <v>3778</v>
      </c>
      <c r="X305" s="26" t="s">
        <v>1716</v>
      </c>
      <c r="Y305" s="26" t="s">
        <v>3779</v>
      </c>
      <c r="Z305" s="26" t="s">
        <v>3780</v>
      </c>
      <c r="AA305" s="26" t="s">
        <v>3773</v>
      </c>
      <c r="AB305" s="26">
        <v>4024947417</v>
      </c>
      <c r="AC305" s="26"/>
      <c r="AD305" s="26">
        <v>4024947480</v>
      </c>
      <c r="AE305" s="26" t="s">
        <v>3781</v>
      </c>
      <c r="AF305" s="26" t="s">
        <v>3782</v>
      </c>
      <c r="AG305" s="26" t="s">
        <v>545</v>
      </c>
      <c r="AH305" s="26" t="s">
        <v>3776</v>
      </c>
      <c r="AI305" s="26" t="s">
        <v>1650</v>
      </c>
      <c r="AJ305" s="26" t="s">
        <v>644</v>
      </c>
      <c r="AK305" s="26">
        <v>68776</v>
      </c>
      <c r="AL305" s="26">
        <v>277</v>
      </c>
      <c r="AM305" s="26" t="s">
        <v>1457</v>
      </c>
      <c r="AN305" s="26" t="s">
        <v>3783</v>
      </c>
      <c r="AO305" s="26" t="s">
        <v>1553</v>
      </c>
      <c r="AP305" s="26" t="s">
        <v>3773</v>
      </c>
      <c r="AQ305" s="26">
        <v>4024947380</v>
      </c>
      <c r="AR305" s="26"/>
      <c r="AS305" s="26">
        <v>4024947480</v>
      </c>
      <c r="AT305" s="26" t="s">
        <v>3784</v>
      </c>
      <c r="AU305" s="26" t="s">
        <v>3782</v>
      </c>
      <c r="AV305" s="26" t="s">
        <v>545</v>
      </c>
      <c r="AW305" s="26" t="s">
        <v>3776</v>
      </c>
      <c r="AX305" s="26" t="s">
        <v>1650</v>
      </c>
      <c r="AY305" s="26" t="s">
        <v>644</v>
      </c>
      <c r="AZ305" s="26" t="s">
        <v>3785</v>
      </c>
      <c r="BA305" s="26" t="s">
        <v>3786</v>
      </c>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t="s">
        <v>3787</v>
      </c>
      <c r="CG305" s="26"/>
      <c r="CH305" s="26"/>
      <c r="CI305" s="26"/>
      <c r="CJ305" s="26"/>
      <c r="CK305" s="26"/>
      <c r="CL305" s="26"/>
      <c r="CM305" s="26"/>
      <c r="CN305" s="26">
        <v>1273</v>
      </c>
      <c r="CO305" s="26">
        <v>2065</v>
      </c>
      <c r="CP305" s="26">
        <v>2066</v>
      </c>
      <c r="CQ305" s="26"/>
      <c r="CR305" s="26"/>
      <c r="CS305" s="26" t="s">
        <v>561</v>
      </c>
      <c r="CT305" s="26">
        <v>12</v>
      </c>
      <c r="CU305" s="26"/>
      <c r="CV305" s="26"/>
      <c r="CW305" s="26">
        <v>11371</v>
      </c>
      <c r="CX305" s="26" t="s">
        <v>545</v>
      </c>
      <c r="CY305" s="26"/>
      <c r="CZ305" s="26"/>
      <c r="DA305" s="26"/>
      <c r="DB305" s="26"/>
      <c r="DC305" s="26" t="s">
        <v>545</v>
      </c>
      <c r="DD305" s="26" t="s">
        <v>1457</v>
      </c>
      <c r="DE305" s="26" t="s">
        <v>3783</v>
      </c>
      <c r="DF305" s="26" t="s">
        <v>1553</v>
      </c>
      <c r="DG305" s="26" t="s">
        <v>3784</v>
      </c>
      <c r="DH305" s="26">
        <v>4024947380</v>
      </c>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row>
    <row r="306" spans="1:155" x14ac:dyDescent="0.2">
      <c r="A306" s="739">
        <v>11426</v>
      </c>
      <c r="B306" s="26" t="s">
        <v>3788</v>
      </c>
      <c r="C306" s="26"/>
      <c r="D306" s="26"/>
      <c r="E306" s="26"/>
      <c r="F306" s="26"/>
      <c r="G306" s="26"/>
      <c r="H306" s="26"/>
      <c r="I306" s="26"/>
      <c r="J306" s="26" t="s">
        <v>3789</v>
      </c>
      <c r="K306" s="26"/>
      <c r="L306" s="26" t="s">
        <v>753</v>
      </c>
      <c r="M306" s="26"/>
      <c r="N306" s="26" t="s">
        <v>754</v>
      </c>
      <c r="O306" s="738">
        <v>10016</v>
      </c>
      <c r="P306" s="26">
        <v>3904</v>
      </c>
      <c r="Q306" s="26">
        <v>2126839700</v>
      </c>
      <c r="R306" s="26"/>
      <c r="S306" s="26" t="s">
        <v>1504</v>
      </c>
      <c r="T306" s="26" t="s">
        <v>3790</v>
      </c>
      <c r="U306" s="26" t="s">
        <v>855</v>
      </c>
      <c r="V306" s="26" t="s">
        <v>3791</v>
      </c>
      <c r="W306" s="26" t="s">
        <v>3792</v>
      </c>
      <c r="X306" s="26" t="s">
        <v>3793</v>
      </c>
      <c r="Y306" s="26" t="s">
        <v>3794</v>
      </c>
      <c r="Z306" s="26" t="s">
        <v>3795</v>
      </c>
      <c r="AA306" s="26" t="s">
        <v>3788</v>
      </c>
      <c r="AB306" s="26">
        <v>2126839700</v>
      </c>
      <c r="AC306" s="26">
        <v>478</v>
      </c>
      <c r="AD306" s="26">
        <v>8004168524</v>
      </c>
      <c r="AE306" s="26" t="s">
        <v>3796</v>
      </c>
      <c r="AF306" s="26" t="s">
        <v>3789</v>
      </c>
      <c r="AG306" s="26" t="s">
        <v>545</v>
      </c>
      <c r="AH306" s="26" t="s">
        <v>753</v>
      </c>
      <c r="AI306" s="26"/>
      <c r="AJ306" s="26" t="s">
        <v>754</v>
      </c>
      <c r="AK306" s="548">
        <v>10016</v>
      </c>
      <c r="AL306" s="26">
        <v>3904</v>
      </c>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t="s">
        <v>3797</v>
      </c>
      <c r="CG306" s="26"/>
      <c r="CH306" s="26"/>
      <c r="CI306" s="26"/>
      <c r="CJ306" s="26"/>
      <c r="CK306" s="26"/>
      <c r="CL306" s="26"/>
      <c r="CM306" s="26"/>
      <c r="CN306" s="26">
        <v>1274</v>
      </c>
      <c r="CO306" s="26">
        <v>414</v>
      </c>
      <c r="CP306" s="26"/>
      <c r="CQ306" s="26"/>
      <c r="CR306" s="26"/>
      <c r="CS306" s="26" t="s">
        <v>561</v>
      </c>
      <c r="CT306" s="26">
        <v>12</v>
      </c>
      <c r="CU306" s="26"/>
      <c r="CV306" s="26"/>
      <c r="CW306" s="26">
        <v>22187</v>
      </c>
      <c r="CX306" s="26"/>
      <c r="CY306" s="26"/>
      <c r="CZ306" s="26"/>
      <c r="DA306" s="26"/>
      <c r="DB306" s="26"/>
      <c r="DC306" s="26"/>
      <c r="DD306" s="26" t="s">
        <v>1180</v>
      </c>
      <c r="DE306" s="26" t="s">
        <v>3798</v>
      </c>
      <c r="DF306" s="26" t="s">
        <v>3799</v>
      </c>
      <c r="DG306" s="26" t="s">
        <v>3800</v>
      </c>
      <c r="DH306" s="26">
        <v>2126839700</v>
      </c>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row>
    <row r="307" spans="1:155" x14ac:dyDescent="0.2">
      <c r="A307" s="739">
        <v>11427</v>
      </c>
      <c r="B307" s="26" t="s">
        <v>3801</v>
      </c>
      <c r="C307" s="26"/>
      <c r="D307" s="26"/>
      <c r="E307" s="26"/>
      <c r="F307" s="26"/>
      <c r="G307" s="26"/>
      <c r="H307" s="26"/>
      <c r="I307" s="26"/>
      <c r="J307" s="26" t="s">
        <v>2340</v>
      </c>
      <c r="K307" s="26" t="s">
        <v>1175</v>
      </c>
      <c r="L307" s="26" t="s">
        <v>2341</v>
      </c>
      <c r="M307" s="26" t="s">
        <v>2342</v>
      </c>
      <c r="N307" s="26" t="s">
        <v>731</v>
      </c>
      <c r="O307" s="26">
        <v>19341</v>
      </c>
      <c r="P307" s="548" t="s">
        <v>545</v>
      </c>
      <c r="Q307" s="26">
        <v>6109682746</v>
      </c>
      <c r="R307" s="26">
        <v>6108847134</v>
      </c>
      <c r="S307" s="26" t="s">
        <v>2343</v>
      </c>
      <c r="T307" s="26" t="s">
        <v>2344</v>
      </c>
      <c r="U307" s="26" t="s">
        <v>2345</v>
      </c>
      <c r="V307" s="26" t="s">
        <v>2346</v>
      </c>
      <c r="W307" s="26" t="s">
        <v>2347</v>
      </c>
      <c r="X307" s="26" t="s">
        <v>769</v>
      </c>
      <c r="Y307" s="26" t="s">
        <v>2348</v>
      </c>
      <c r="Z307" s="26" t="s">
        <v>2349</v>
      </c>
      <c r="AA307" s="26" t="s">
        <v>2350</v>
      </c>
      <c r="AB307" s="26">
        <v>6109689452</v>
      </c>
      <c r="AC307" s="26"/>
      <c r="AD307" s="26">
        <v>6108847134</v>
      </c>
      <c r="AE307" s="26" t="s">
        <v>2351</v>
      </c>
      <c r="AF307" s="26" t="s">
        <v>2340</v>
      </c>
      <c r="AG307" s="26" t="s">
        <v>1175</v>
      </c>
      <c r="AH307" s="26" t="s">
        <v>2341</v>
      </c>
      <c r="AI307" s="26"/>
      <c r="AJ307" s="26" t="s">
        <v>731</v>
      </c>
      <c r="AK307" s="26">
        <v>19341</v>
      </c>
      <c r="AL307" s="548"/>
      <c r="AM307" s="26"/>
      <c r="AN307" s="26"/>
      <c r="AO307" s="26"/>
      <c r="AP307" s="26"/>
      <c r="AQ307" s="26"/>
      <c r="AR307" s="26"/>
      <c r="AS307" s="26"/>
      <c r="AT307" s="26"/>
      <c r="AU307" s="26"/>
      <c r="AV307" s="26"/>
      <c r="AW307" s="26"/>
      <c r="AX307" s="26"/>
      <c r="AY307" s="26"/>
      <c r="AZ307" s="26"/>
      <c r="BA307" s="548"/>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t="s">
        <v>3802</v>
      </c>
      <c r="CG307" s="26"/>
      <c r="CH307" s="26"/>
      <c r="CI307" s="26"/>
      <c r="CJ307" s="26"/>
      <c r="CK307" s="26"/>
      <c r="CL307" s="26"/>
      <c r="CM307" s="26"/>
      <c r="CN307" s="26">
        <v>1275</v>
      </c>
      <c r="CO307" s="26">
        <v>315</v>
      </c>
      <c r="CP307" s="26"/>
      <c r="CQ307" s="26"/>
      <c r="CR307" s="26"/>
      <c r="CS307" s="26" t="s">
        <v>561</v>
      </c>
      <c r="CT307" s="26">
        <v>12</v>
      </c>
      <c r="CU307" s="26"/>
      <c r="CV307" s="26"/>
      <c r="CW307" s="26">
        <v>22322</v>
      </c>
      <c r="CX307" s="26"/>
      <c r="CY307" s="26"/>
      <c r="CZ307" s="26"/>
      <c r="DA307" s="26"/>
      <c r="DB307" s="26"/>
      <c r="DC307" s="26"/>
      <c r="DD307" s="26" t="s">
        <v>2343</v>
      </c>
      <c r="DE307" s="26" t="s">
        <v>2344</v>
      </c>
      <c r="DF307" s="26" t="s">
        <v>2353</v>
      </c>
      <c r="DG307" s="26" t="s">
        <v>2346</v>
      </c>
      <c r="DH307" s="26">
        <v>6109682746</v>
      </c>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row>
    <row r="308" spans="1:155" x14ac:dyDescent="0.2">
      <c r="A308" s="739">
        <v>11337</v>
      </c>
      <c r="B308" s="26" t="s">
        <v>3803</v>
      </c>
      <c r="C308" s="26"/>
      <c r="D308" s="26"/>
      <c r="E308" s="26"/>
      <c r="F308" s="26"/>
      <c r="G308" s="26"/>
      <c r="H308" s="26"/>
      <c r="I308" s="26"/>
      <c r="J308" s="26" t="s">
        <v>3804</v>
      </c>
      <c r="K308" s="26"/>
      <c r="L308" s="26" t="s">
        <v>2410</v>
      </c>
      <c r="M308" s="26" t="s">
        <v>2411</v>
      </c>
      <c r="N308" s="26" t="s">
        <v>689</v>
      </c>
      <c r="O308" s="26">
        <v>6902</v>
      </c>
      <c r="P308" s="26" t="s">
        <v>545</v>
      </c>
      <c r="Q308" s="26">
        <v>2039776097</v>
      </c>
      <c r="R308" s="26">
        <v>2039657960</v>
      </c>
      <c r="S308" s="26" t="s">
        <v>3805</v>
      </c>
      <c r="T308" s="26" t="s">
        <v>3806</v>
      </c>
      <c r="U308" s="26" t="s">
        <v>3807</v>
      </c>
      <c r="V308" s="26" t="s">
        <v>3808</v>
      </c>
      <c r="W308" s="26" t="s">
        <v>3809</v>
      </c>
      <c r="X308" s="26" t="s">
        <v>3805</v>
      </c>
      <c r="Y308" s="26" t="s">
        <v>3806</v>
      </c>
      <c r="Z308" s="26" t="s">
        <v>3807</v>
      </c>
      <c r="AA308" s="26" t="s">
        <v>3803</v>
      </c>
      <c r="AB308" s="26">
        <v>2039776097</v>
      </c>
      <c r="AC308" s="26"/>
      <c r="AD308" s="26">
        <v>2039657960</v>
      </c>
      <c r="AE308" s="26" t="s">
        <v>3808</v>
      </c>
      <c r="AF308" s="26" t="s">
        <v>3804</v>
      </c>
      <c r="AG308" s="26" t="s">
        <v>545</v>
      </c>
      <c r="AH308" s="26" t="s">
        <v>2410</v>
      </c>
      <c r="AI308" s="26" t="s">
        <v>2411</v>
      </c>
      <c r="AJ308" s="26" t="s">
        <v>689</v>
      </c>
      <c r="AK308" s="26">
        <v>6902</v>
      </c>
      <c r="AL308" s="548"/>
      <c r="AM308" s="26"/>
      <c r="AN308" s="26"/>
      <c r="AO308" s="26"/>
      <c r="AP308" s="26"/>
      <c r="AQ308" s="26"/>
      <c r="AR308" s="26"/>
      <c r="AS308" s="26"/>
      <c r="AT308" s="26"/>
      <c r="AU308" s="26"/>
      <c r="AV308" s="26"/>
      <c r="AW308" s="26"/>
      <c r="AX308" s="26"/>
      <c r="AY308" s="26"/>
      <c r="AZ308" s="26"/>
      <c r="BA308" s="548"/>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t="s">
        <v>3810</v>
      </c>
      <c r="CG308" s="26"/>
      <c r="CH308" s="26"/>
      <c r="CI308" s="26"/>
      <c r="CJ308" s="26"/>
      <c r="CK308" s="26"/>
      <c r="CL308" s="26"/>
      <c r="CM308" s="26"/>
      <c r="CN308" s="26">
        <v>1188</v>
      </c>
      <c r="CO308" s="26">
        <v>1855</v>
      </c>
      <c r="CP308" s="26"/>
      <c r="CQ308" s="26"/>
      <c r="CR308" s="26"/>
      <c r="CS308" s="26" t="s">
        <v>561</v>
      </c>
      <c r="CT308" s="26">
        <v>12</v>
      </c>
      <c r="CU308" s="26"/>
      <c r="CV308" s="26"/>
      <c r="CW308" s="26">
        <v>10019</v>
      </c>
      <c r="CX308" s="740">
        <v>158</v>
      </c>
      <c r="CY308" s="26"/>
      <c r="CZ308" s="26"/>
      <c r="DA308" s="26"/>
      <c r="DB308" s="26"/>
      <c r="DC308" s="26"/>
      <c r="DD308" s="26" t="s">
        <v>3811</v>
      </c>
      <c r="DE308" s="26" t="s">
        <v>3812</v>
      </c>
      <c r="DF308" s="26" t="s">
        <v>725</v>
      </c>
      <c r="DG308" s="26" t="s">
        <v>3813</v>
      </c>
      <c r="DH308" s="26">
        <v>2039778020</v>
      </c>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row>
    <row r="309" spans="1:155" x14ac:dyDescent="0.2">
      <c r="A309" s="739">
        <v>11428</v>
      </c>
      <c r="B309" s="26" t="s">
        <v>3814</v>
      </c>
      <c r="C309" s="26"/>
      <c r="D309" s="26"/>
      <c r="E309" s="26"/>
      <c r="F309" s="26"/>
      <c r="G309" s="26"/>
      <c r="H309" s="26"/>
      <c r="I309" s="26"/>
      <c r="J309" s="26" t="s">
        <v>3815</v>
      </c>
      <c r="K309" s="26"/>
      <c r="L309" s="26" t="s">
        <v>3816</v>
      </c>
      <c r="M309" s="26" t="s">
        <v>3817</v>
      </c>
      <c r="N309" s="26" t="s">
        <v>654</v>
      </c>
      <c r="O309" s="26">
        <v>50112</v>
      </c>
      <c r="P309" s="26" t="s">
        <v>545</v>
      </c>
      <c r="Q309" s="26">
        <v>6412698000</v>
      </c>
      <c r="R309" s="26">
        <v>8008922296</v>
      </c>
      <c r="S309" s="26" t="s">
        <v>3765</v>
      </c>
      <c r="T309" s="26" t="s">
        <v>3818</v>
      </c>
      <c r="U309" s="26" t="s">
        <v>647</v>
      </c>
      <c r="V309" s="26" t="s">
        <v>3819</v>
      </c>
      <c r="W309" s="26" t="s">
        <v>3820</v>
      </c>
      <c r="X309" s="26" t="s">
        <v>3821</v>
      </c>
      <c r="Y309" s="26" t="s">
        <v>3822</v>
      </c>
      <c r="Z309" s="26" t="s">
        <v>1306</v>
      </c>
      <c r="AA309" s="26" t="s">
        <v>3814</v>
      </c>
      <c r="AB309" s="26">
        <v>6422698607</v>
      </c>
      <c r="AC309" s="26"/>
      <c r="AD309" s="26">
        <v>6412692820</v>
      </c>
      <c r="AE309" s="26" t="s">
        <v>3819</v>
      </c>
      <c r="AF309" s="26" t="s">
        <v>3815</v>
      </c>
      <c r="AG309" s="26" t="s">
        <v>545</v>
      </c>
      <c r="AH309" s="26" t="s">
        <v>3816</v>
      </c>
      <c r="AI309" s="26" t="s">
        <v>3817</v>
      </c>
      <c r="AJ309" s="26" t="s">
        <v>654</v>
      </c>
      <c r="AK309" s="26">
        <v>50112</v>
      </c>
      <c r="AL309" s="26" t="s">
        <v>545</v>
      </c>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t="s">
        <v>545</v>
      </c>
      <c r="CG309" s="26"/>
      <c r="CH309" s="26"/>
      <c r="CI309" s="26"/>
      <c r="CJ309" s="26"/>
      <c r="CK309" s="26"/>
      <c r="CL309" s="26"/>
      <c r="CM309" s="26"/>
      <c r="CN309" s="26">
        <v>1276</v>
      </c>
      <c r="CO309" s="26">
        <v>2852</v>
      </c>
      <c r="CP309" s="26"/>
      <c r="CQ309" s="26"/>
      <c r="CR309" s="26"/>
      <c r="CS309" s="26" t="s">
        <v>561</v>
      </c>
      <c r="CT309" s="26">
        <v>12</v>
      </c>
      <c r="CU309" s="26"/>
      <c r="CV309" s="26"/>
      <c r="CW309" s="26">
        <v>14117</v>
      </c>
      <c r="CX309" s="26" t="s">
        <v>545</v>
      </c>
      <c r="CY309" s="26"/>
      <c r="CZ309" s="26"/>
      <c r="DA309" s="26"/>
      <c r="DB309" s="26"/>
      <c r="DC309" s="26"/>
      <c r="DD309" s="26" t="s">
        <v>2155</v>
      </c>
      <c r="DE309" s="26" t="s">
        <v>3823</v>
      </c>
      <c r="DF309" s="26" t="s">
        <v>695</v>
      </c>
      <c r="DG309" s="26" t="s">
        <v>3819</v>
      </c>
      <c r="DH309" s="26">
        <v>6412698328</v>
      </c>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row>
    <row r="310" spans="1:155" x14ac:dyDescent="0.2">
      <c r="A310" s="739">
        <v>10537</v>
      </c>
      <c r="B310" s="26" t="s">
        <v>3824</v>
      </c>
      <c r="C310" s="26"/>
      <c r="D310" s="26"/>
      <c r="E310" s="26"/>
      <c r="F310" s="26"/>
      <c r="G310" s="26"/>
      <c r="H310" s="26"/>
      <c r="I310" s="26"/>
      <c r="J310" s="26" t="s">
        <v>3815</v>
      </c>
      <c r="K310" s="26"/>
      <c r="L310" s="26" t="s">
        <v>3816</v>
      </c>
      <c r="M310" s="26" t="s">
        <v>3817</v>
      </c>
      <c r="N310" s="26" t="s">
        <v>654</v>
      </c>
      <c r="O310" s="26">
        <v>50112</v>
      </c>
      <c r="P310" s="26">
        <v>790</v>
      </c>
      <c r="Q310" s="26">
        <v>6412698000</v>
      </c>
      <c r="R310" s="26">
        <v>6412362820</v>
      </c>
      <c r="S310" s="26" t="s">
        <v>3765</v>
      </c>
      <c r="T310" s="26" t="s">
        <v>3818</v>
      </c>
      <c r="U310" s="26" t="s">
        <v>647</v>
      </c>
      <c r="V310" s="26" t="s">
        <v>3819</v>
      </c>
      <c r="W310" s="26" t="s">
        <v>3825</v>
      </c>
      <c r="X310" s="26" t="s">
        <v>3821</v>
      </c>
      <c r="Y310" s="26" t="s">
        <v>3822</v>
      </c>
      <c r="Z310" s="26" t="s">
        <v>1306</v>
      </c>
      <c r="AA310" s="26" t="s">
        <v>3814</v>
      </c>
      <c r="AB310" s="26">
        <v>6422698607</v>
      </c>
      <c r="AC310" s="26"/>
      <c r="AD310" s="26">
        <v>6412692820</v>
      </c>
      <c r="AE310" s="26" t="s">
        <v>3819</v>
      </c>
      <c r="AF310" s="26" t="s">
        <v>3815</v>
      </c>
      <c r="AG310" s="26" t="s">
        <v>545</v>
      </c>
      <c r="AH310" s="26" t="s">
        <v>3816</v>
      </c>
      <c r="AI310" s="26" t="s">
        <v>3817</v>
      </c>
      <c r="AJ310" s="26" t="s">
        <v>654</v>
      </c>
      <c r="AK310" s="26">
        <v>50112</v>
      </c>
      <c r="AL310" s="26" t="s">
        <v>545</v>
      </c>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v>1833</v>
      </c>
      <c r="CO310" s="26">
        <v>2852</v>
      </c>
      <c r="CP310" s="26"/>
      <c r="CQ310" s="26"/>
      <c r="CR310" s="26"/>
      <c r="CS310" s="26" t="s">
        <v>561</v>
      </c>
      <c r="CT310" s="26">
        <v>12</v>
      </c>
      <c r="CU310" s="26"/>
      <c r="CV310" s="26"/>
      <c r="CW310" s="26">
        <v>16144</v>
      </c>
      <c r="CX310" s="26"/>
      <c r="CY310" s="26"/>
      <c r="CZ310" s="26"/>
      <c r="DA310" s="26"/>
      <c r="DB310" s="26"/>
      <c r="DC310" s="26"/>
      <c r="DD310" s="26" t="s">
        <v>2155</v>
      </c>
      <c r="DE310" s="26" t="s">
        <v>3823</v>
      </c>
      <c r="DF310" s="26" t="s">
        <v>695</v>
      </c>
      <c r="DG310" s="26" t="s">
        <v>3819</v>
      </c>
      <c r="DH310" s="26">
        <v>6412698328</v>
      </c>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row>
    <row r="311" spans="1:155" x14ac:dyDescent="0.2">
      <c r="A311" s="739">
        <v>10114</v>
      </c>
      <c r="B311" s="26" t="s">
        <v>3826</v>
      </c>
      <c r="C311" s="26"/>
      <c r="D311" s="26"/>
      <c r="E311" s="26"/>
      <c r="F311" s="26"/>
      <c r="G311" s="26"/>
      <c r="H311" s="26"/>
      <c r="I311" s="26"/>
      <c r="J311" s="26" t="s">
        <v>3827</v>
      </c>
      <c r="K311" s="26"/>
      <c r="L311" s="26" t="s">
        <v>3828</v>
      </c>
      <c r="M311" s="26" t="s">
        <v>1016</v>
      </c>
      <c r="N311" s="26" t="s">
        <v>550</v>
      </c>
      <c r="O311" s="738">
        <v>60025</v>
      </c>
      <c r="P311" s="26" t="s">
        <v>545</v>
      </c>
      <c r="Q311" s="26">
        <v>8476990600</v>
      </c>
      <c r="R311" s="26">
        <v>8479045926</v>
      </c>
      <c r="S311" s="26" t="s">
        <v>2528</v>
      </c>
      <c r="T311" s="26" t="s">
        <v>3829</v>
      </c>
      <c r="U311" s="26" t="s">
        <v>855</v>
      </c>
      <c r="V311" s="26" t="s">
        <v>3830</v>
      </c>
      <c r="W311" s="26" t="s">
        <v>3831</v>
      </c>
      <c r="X311" s="26" t="s">
        <v>3832</v>
      </c>
      <c r="Y311" s="26" t="s">
        <v>3833</v>
      </c>
      <c r="Z311" s="26" t="s">
        <v>3834</v>
      </c>
      <c r="AA311" s="26" t="s">
        <v>3826</v>
      </c>
      <c r="AB311" s="26">
        <v>8479045572</v>
      </c>
      <c r="AC311" s="26"/>
      <c r="AD311" s="26">
        <v>8479045926</v>
      </c>
      <c r="AE311" s="26" t="s">
        <v>3835</v>
      </c>
      <c r="AF311" s="26" t="s">
        <v>3827</v>
      </c>
      <c r="AG311" s="26" t="s">
        <v>545</v>
      </c>
      <c r="AH311" s="26" t="s">
        <v>3828</v>
      </c>
      <c r="AI311" s="26" t="s">
        <v>1016</v>
      </c>
      <c r="AJ311" s="26" t="s">
        <v>550</v>
      </c>
      <c r="AK311" s="548">
        <v>60025</v>
      </c>
      <c r="AL311" s="26" t="s">
        <v>545</v>
      </c>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t="s">
        <v>3836</v>
      </c>
      <c r="CG311" s="26"/>
      <c r="CH311" s="26"/>
      <c r="CI311" s="26"/>
      <c r="CJ311" s="26"/>
      <c r="CK311" s="26"/>
      <c r="CL311" s="26"/>
      <c r="CM311" s="26"/>
      <c r="CN311" s="26">
        <v>898</v>
      </c>
      <c r="CO311" s="26">
        <v>761</v>
      </c>
      <c r="CP311" s="26"/>
      <c r="CQ311" s="26"/>
      <c r="CR311" s="26"/>
      <c r="CS311" s="26" t="s">
        <v>561</v>
      </c>
      <c r="CT311" s="26">
        <v>12</v>
      </c>
      <c r="CU311" s="26"/>
      <c r="CV311" s="26"/>
      <c r="CW311" s="26">
        <v>64211</v>
      </c>
      <c r="CX311" s="740">
        <v>687</v>
      </c>
      <c r="CY311" s="26"/>
      <c r="CZ311" s="26"/>
      <c r="DA311" s="26"/>
      <c r="DB311" s="26"/>
      <c r="DC311" s="26"/>
      <c r="DD311" s="26" t="s">
        <v>3837</v>
      </c>
      <c r="DE311" s="26" t="s">
        <v>3838</v>
      </c>
      <c r="DF311" s="26" t="s">
        <v>3839</v>
      </c>
      <c r="DG311" s="26" t="s">
        <v>3840</v>
      </c>
      <c r="DH311" s="26">
        <v>8479045488</v>
      </c>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row>
    <row r="312" spans="1:155" x14ac:dyDescent="0.2">
      <c r="A312" s="739">
        <v>11429</v>
      </c>
      <c r="B312" s="26" t="s">
        <v>3841</v>
      </c>
      <c r="C312" s="26"/>
      <c r="D312" s="26"/>
      <c r="E312" s="26"/>
      <c r="F312" s="26"/>
      <c r="G312" s="26"/>
      <c r="H312" s="26"/>
      <c r="I312" s="26"/>
      <c r="J312" s="26" t="s">
        <v>3842</v>
      </c>
      <c r="K312" s="26"/>
      <c r="L312" s="26" t="s">
        <v>753</v>
      </c>
      <c r="M312" s="26" t="s">
        <v>753</v>
      </c>
      <c r="N312" s="26" t="s">
        <v>754</v>
      </c>
      <c r="O312" s="26">
        <v>10001</v>
      </c>
      <c r="P312" s="26" t="s">
        <v>545</v>
      </c>
      <c r="Q312" s="26">
        <v>2129193658</v>
      </c>
      <c r="R312" s="26"/>
      <c r="S312" s="26" t="s">
        <v>3843</v>
      </c>
      <c r="T312" s="26" t="s">
        <v>3844</v>
      </c>
      <c r="U312" s="26" t="s">
        <v>647</v>
      </c>
      <c r="V312" s="26" t="s">
        <v>3845</v>
      </c>
      <c r="W312" s="26" t="s">
        <v>3846</v>
      </c>
      <c r="X312" s="26" t="s">
        <v>2075</v>
      </c>
      <c r="Y312" s="26" t="s">
        <v>2076</v>
      </c>
      <c r="Z312" s="26" t="s">
        <v>2259</v>
      </c>
      <c r="AA312" s="26" t="s">
        <v>3841</v>
      </c>
      <c r="AB312" s="26">
        <v>7742306318</v>
      </c>
      <c r="AC312" s="26"/>
      <c r="AD312" s="26"/>
      <c r="AE312" s="26" t="s">
        <v>2078</v>
      </c>
      <c r="AF312" s="26" t="s">
        <v>3842</v>
      </c>
      <c r="AG312" s="26" t="s">
        <v>545</v>
      </c>
      <c r="AH312" s="26" t="s">
        <v>753</v>
      </c>
      <c r="AI312" s="26" t="s">
        <v>753</v>
      </c>
      <c r="AJ312" s="26" t="s">
        <v>754</v>
      </c>
      <c r="AK312" s="26">
        <v>10001</v>
      </c>
      <c r="AL312" s="26" t="s">
        <v>545</v>
      </c>
      <c r="AM312" s="26" t="s">
        <v>3252</v>
      </c>
      <c r="AN312" s="26" t="s">
        <v>3847</v>
      </c>
      <c r="AO312" s="26" t="s">
        <v>3848</v>
      </c>
      <c r="AP312" s="26" t="s">
        <v>2067</v>
      </c>
      <c r="AQ312" s="26">
        <v>4133954590</v>
      </c>
      <c r="AR312" s="26"/>
      <c r="AS312" s="26"/>
      <c r="AT312" s="26" t="s">
        <v>2078</v>
      </c>
      <c r="AU312" s="26" t="s">
        <v>2068</v>
      </c>
      <c r="AV312" s="26" t="s">
        <v>545</v>
      </c>
      <c r="AW312" s="26" t="s">
        <v>2069</v>
      </c>
      <c r="AX312" s="26" t="s">
        <v>2070</v>
      </c>
      <c r="AY312" s="26" t="s">
        <v>1119</v>
      </c>
      <c r="AZ312" s="26" t="s">
        <v>3849</v>
      </c>
      <c r="BA312" s="26" t="s">
        <v>545</v>
      </c>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t="s">
        <v>2079</v>
      </c>
      <c r="CG312" s="26"/>
      <c r="CH312" s="26"/>
      <c r="CI312" s="26"/>
      <c r="CJ312" s="26"/>
      <c r="CK312" s="26"/>
      <c r="CL312" s="26"/>
      <c r="CM312" s="26"/>
      <c r="CN312" s="26">
        <v>1277</v>
      </c>
      <c r="CO312" s="26">
        <v>318</v>
      </c>
      <c r="CP312" s="26">
        <v>291</v>
      </c>
      <c r="CQ312" s="26"/>
      <c r="CR312" s="26"/>
      <c r="CS312" s="26" t="s">
        <v>561</v>
      </c>
      <c r="CT312" s="26">
        <v>12</v>
      </c>
      <c r="CU312" s="26"/>
      <c r="CV312" s="26"/>
      <c r="CW312" s="26">
        <v>78778</v>
      </c>
      <c r="CX312" s="26"/>
      <c r="CY312" s="26"/>
      <c r="CZ312" s="26"/>
      <c r="DA312" s="26"/>
      <c r="DB312" s="26"/>
      <c r="DC312" s="26"/>
      <c r="DD312" s="26" t="s">
        <v>2080</v>
      </c>
      <c r="DE312" s="26" t="s">
        <v>2081</v>
      </c>
      <c r="DF312" s="26" t="s">
        <v>2082</v>
      </c>
      <c r="DG312" s="26" t="s">
        <v>2078</v>
      </c>
      <c r="DH312" s="26">
        <v>6108076512</v>
      </c>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row>
    <row r="313" spans="1:155" x14ac:dyDescent="0.2">
      <c r="A313" s="739">
        <v>10115</v>
      </c>
      <c r="B313" s="26" t="s">
        <v>3850</v>
      </c>
      <c r="C313" s="26"/>
      <c r="D313" s="26"/>
      <c r="E313" s="26"/>
      <c r="F313" s="26"/>
      <c r="G313" s="26"/>
      <c r="H313" s="26"/>
      <c r="I313" s="26"/>
      <c r="J313" s="26" t="s">
        <v>3842</v>
      </c>
      <c r="K313" s="26"/>
      <c r="L313" s="26" t="s">
        <v>753</v>
      </c>
      <c r="M313" s="26"/>
      <c r="N313" s="26" t="s">
        <v>754</v>
      </c>
      <c r="O313" s="26">
        <v>10001</v>
      </c>
      <c r="P313" s="548" t="s">
        <v>545</v>
      </c>
      <c r="Q313" s="26">
        <v>2135988829</v>
      </c>
      <c r="R313" s="26">
        <v>2129193339</v>
      </c>
      <c r="S313" s="26" t="s">
        <v>3851</v>
      </c>
      <c r="T313" s="26" t="s">
        <v>3852</v>
      </c>
      <c r="U313" s="26" t="s">
        <v>734</v>
      </c>
      <c r="V313" s="26" t="s">
        <v>3853</v>
      </c>
      <c r="W313" s="26"/>
      <c r="X313" s="26" t="s">
        <v>591</v>
      </c>
      <c r="Y313" s="26" t="s">
        <v>3854</v>
      </c>
      <c r="Z313" s="26" t="s">
        <v>3855</v>
      </c>
      <c r="AA313" s="26" t="s">
        <v>3850</v>
      </c>
      <c r="AB313" s="26">
        <v>2125988000</v>
      </c>
      <c r="AC313" s="26"/>
      <c r="AD313" s="26"/>
      <c r="AE313" s="26" t="s">
        <v>3856</v>
      </c>
      <c r="AF313" s="26" t="s">
        <v>3842</v>
      </c>
      <c r="AG313" s="26" t="s">
        <v>545</v>
      </c>
      <c r="AH313" s="26" t="s">
        <v>753</v>
      </c>
      <c r="AI313" s="26"/>
      <c r="AJ313" s="26" t="s">
        <v>754</v>
      </c>
      <c r="AK313" s="26">
        <v>10001</v>
      </c>
      <c r="AL313" s="26">
        <v>2616</v>
      </c>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t="s">
        <v>2079</v>
      </c>
      <c r="CG313" s="26"/>
      <c r="CH313" s="26"/>
      <c r="CI313" s="26"/>
      <c r="CJ313" s="26"/>
      <c r="CK313" s="26"/>
      <c r="CL313" s="26"/>
      <c r="CM313" s="26"/>
      <c r="CN313" s="26">
        <v>899</v>
      </c>
      <c r="CO313" s="26">
        <v>634</v>
      </c>
      <c r="CP313" s="26"/>
      <c r="CQ313" s="26"/>
      <c r="CR313" s="26"/>
      <c r="CS313" s="26" t="s">
        <v>561</v>
      </c>
      <c r="CT313" s="26">
        <v>12</v>
      </c>
      <c r="CU313" s="26"/>
      <c r="CV313" s="26"/>
      <c r="CW313" s="26">
        <v>64246</v>
      </c>
      <c r="CX313" s="740">
        <v>489</v>
      </c>
      <c r="CY313" s="26"/>
      <c r="CZ313" s="26"/>
      <c r="DA313" s="26"/>
      <c r="DB313" s="26"/>
      <c r="DC313" s="26"/>
      <c r="DD313" s="26" t="s">
        <v>724</v>
      </c>
      <c r="DE313" s="26" t="s">
        <v>3857</v>
      </c>
      <c r="DF313" s="26" t="s">
        <v>3858</v>
      </c>
      <c r="DG313" s="26" t="s">
        <v>3859</v>
      </c>
      <c r="DH313" s="26">
        <v>8009030819</v>
      </c>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row>
    <row r="314" spans="1:155" x14ac:dyDescent="0.2">
      <c r="A314" s="739">
        <v>11431</v>
      </c>
      <c r="B314" s="26" t="s">
        <v>3860</v>
      </c>
      <c r="C314" s="26"/>
      <c r="D314" s="26"/>
      <c r="E314" s="26"/>
      <c r="F314" s="26"/>
      <c r="G314" s="26"/>
      <c r="H314" s="26"/>
      <c r="I314" s="26"/>
      <c r="J314" s="26" t="s">
        <v>3861</v>
      </c>
      <c r="K314" s="26"/>
      <c r="L314" s="26" t="s">
        <v>1768</v>
      </c>
      <c r="M314" s="26" t="s">
        <v>653</v>
      </c>
      <c r="N314" s="26" t="s">
        <v>654</v>
      </c>
      <c r="O314" s="26">
        <v>50265</v>
      </c>
      <c r="P314" s="26">
        <v>3538</v>
      </c>
      <c r="Q314" s="26">
        <v>5152675000</v>
      </c>
      <c r="R314" s="26">
        <v>5152675730</v>
      </c>
      <c r="S314" s="26" t="s">
        <v>645</v>
      </c>
      <c r="T314" s="26" t="s">
        <v>3862</v>
      </c>
      <c r="U314" s="26" t="s">
        <v>553</v>
      </c>
      <c r="V314" s="26" t="s">
        <v>545</v>
      </c>
      <c r="W314" s="26" t="s">
        <v>3863</v>
      </c>
      <c r="X314" s="26" t="s">
        <v>1524</v>
      </c>
      <c r="Y314" s="26" t="s">
        <v>2642</v>
      </c>
      <c r="Z314" s="26" t="s">
        <v>3864</v>
      </c>
      <c r="AA314" s="26" t="s">
        <v>3865</v>
      </c>
      <c r="AB314" s="26">
        <v>5152675277</v>
      </c>
      <c r="AC314" s="26"/>
      <c r="AD314" s="26">
        <v>5152675730</v>
      </c>
      <c r="AE314" s="26" t="s">
        <v>3866</v>
      </c>
      <c r="AF314" s="26" t="s">
        <v>3861</v>
      </c>
      <c r="AG314" s="26" t="s">
        <v>545</v>
      </c>
      <c r="AH314" s="26" t="s">
        <v>1768</v>
      </c>
      <c r="AI314" s="26" t="s">
        <v>653</v>
      </c>
      <c r="AJ314" s="26" t="s">
        <v>654</v>
      </c>
      <c r="AK314" s="26">
        <v>50265</v>
      </c>
      <c r="AL314" s="26">
        <v>3538</v>
      </c>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t="s">
        <v>3867</v>
      </c>
      <c r="CG314" s="26"/>
      <c r="CH314" s="26"/>
      <c r="CI314" s="26"/>
      <c r="CJ314" s="26"/>
      <c r="CK314" s="26"/>
      <c r="CL314" s="26"/>
      <c r="CM314" s="26"/>
      <c r="CN314" s="26">
        <v>1279</v>
      </c>
      <c r="CO314" s="26">
        <v>3195</v>
      </c>
      <c r="CP314" s="26"/>
      <c r="CQ314" s="26"/>
      <c r="CR314" s="26"/>
      <c r="CS314" s="26" t="s">
        <v>561</v>
      </c>
      <c r="CT314" s="26">
        <v>12</v>
      </c>
      <c r="CU314" s="26"/>
      <c r="CV314" s="26"/>
      <c r="CW314" s="26">
        <v>42803</v>
      </c>
      <c r="CX314" s="740">
        <v>303</v>
      </c>
      <c r="CY314" s="26"/>
      <c r="CZ314" s="26"/>
      <c r="DA314" s="26"/>
      <c r="DB314" s="26"/>
      <c r="DC314" s="26"/>
      <c r="DD314" s="26" t="s">
        <v>3868</v>
      </c>
      <c r="DE314" s="26" t="s">
        <v>3869</v>
      </c>
      <c r="DF314" s="26" t="s">
        <v>3870</v>
      </c>
      <c r="DG314" s="26" t="s">
        <v>3871</v>
      </c>
      <c r="DH314" s="26">
        <v>5152675226</v>
      </c>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row>
    <row r="315" spans="1:155" x14ac:dyDescent="0.2">
      <c r="A315" s="739">
        <v>11432</v>
      </c>
      <c r="B315" s="26" t="s">
        <v>3865</v>
      </c>
      <c r="C315" s="26"/>
      <c r="D315" s="26"/>
      <c r="E315" s="26"/>
      <c r="F315" s="26"/>
      <c r="G315" s="26"/>
      <c r="H315" s="26"/>
      <c r="I315" s="26"/>
      <c r="J315" s="26" t="s">
        <v>3861</v>
      </c>
      <c r="K315" s="26"/>
      <c r="L315" s="26" t="s">
        <v>1768</v>
      </c>
      <c r="M315" s="26" t="s">
        <v>653</v>
      </c>
      <c r="N315" s="26" t="s">
        <v>654</v>
      </c>
      <c r="O315" s="26">
        <v>50265</v>
      </c>
      <c r="P315" s="26">
        <v>3538</v>
      </c>
      <c r="Q315" s="26">
        <v>5152675000</v>
      </c>
      <c r="R315" s="26">
        <v>5152675730</v>
      </c>
      <c r="S315" s="26" t="s">
        <v>930</v>
      </c>
      <c r="T315" s="26" t="s">
        <v>3872</v>
      </c>
      <c r="U315" s="26" t="s">
        <v>553</v>
      </c>
      <c r="V315" s="26"/>
      <c r="W315" s="26" t="s">
        <v>3873</v>
      </c>
      <c r="X315" s="26" t="s">
        <v>1524</v>
      </c>
      <c r="Y315" s="26" t="s">
        <v>2642</v>
      </c>
      <c r="Z315" s="26" t="s">
        <v>3864</v>
      </c>
      <c r="AA315" s="26" t="s">
        <v>3865</v>
      </c>
      <c r="AB315" s="26">
        <v>5152675277</v>
      </c>
      <c r="AC315" s="26"/>
      <c r="AD315" s="26">
        <v>5152675730</v>
      </c>
      <c r="AE315" s="26" t="s">
        <v>3866</v>
      </c>
      <c r="AF315" s="26" t="s">
        <v>3861</v>
      </c>
      <c r="AG315" s="26" t="s">
        <v>545</v>
      </c>
      <c r="AH315" s="26" t="s">
        <v>1768</v>
      </c>
      <c r="AI315" s="26" t="s">
        <v>653</v>
      </c>
      <c r="AJ315" s="26" t="s">
        <v>654</v>
      </c>
      <c r="AK315" s="26">
        <v>50265</v>
      </c>
      <c r="AL315" s="26">
        <v>3538</v>
      </c>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t="s">
        <v>3867</v>
      </c>
      <c r="CG315" s="26"/>
      <c r="CH315" s="26"/>
      <c r="CI315" s="26"/>
      <c r="CJ315" s="26"/>
      <c r="CK315" s="26"/>
      <c r="CL315" s="26"/>
      <c r="CM315" s="26"/>
      <c r="CN315" s="26">
        <v>1280</v>
      </c>
      <c r="CO315" s="26">
        <v>3195</v>
      </c>
      <c r="CP315" s="26"/>
      <c r="CQ315" s="26"/>
      <c r="CR315" s="26"/>
      <c r="CS315" s="26" t="s">
        <v>561</v>
      </c>
      <c r="CT315" s="26">
        <v>12</v>
      </c>
      <c r="CU315" s="26"/>
      <c r="CV315" s="26"/>
      <c r="CW315" s="26">
        <v>15032</v>
      </c>
      <c r="CX315" s="26"/>
      <c r="CY315" s="26"/>
      <c r="CZ315" s="26"/>
      <c r="DA315" s="26"/>
      <c r="DB315" s="26"/>
      <c r="DC315" s="26"/>
      <c r="DD315" s="26" t="s">
        <v>3868</v>
      </c>
      <c r="DE315" s="26" t="s">
        <v>3869</v>
      </c>
      <c r="DF315" s="26" t="s">
        <v>3870</v>
      </c>
      <c r="DG315" s="26" t="s">
        <v>3871</v>
      </c>
      <c r="DH315" s="26">
        <v>5152675226</v>
      </c>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row>
    <row r="316" spans="1:155" x14ac:dyDescent="0.2">
      <c r="A316" s="739">
        <v>11433</v>
      </c>
      <c r="B316" s="26" t="s">
        <v>3874</v>
      </c>
      <c r="C316" s="26"/>
      <c r="D316" s="26"/>
      <c r="E316" s="26"/>
      <c r="F316" s="26"/>
      <c r="G316" s="26"/>
      <c r="H316" s="26"/>
      <c r="I316" s="26"/>
      <c r="J316" s="26" t="s">
        <v>921</v>
      </c>
      <c r="K316" s="26" t="s">
        <v>922</v>
      </c>
      <c r="L316" s="26" t="s">
        <v>923</v>
      </c>
      <c r="M316" s="26" t="s">
        <v>924</v>
      </c>
      <c r="N316" s="26" t="s">
        <v>823</v>
      </c>
      <c r="O316" s="26">
        <v>43215</v>
      </c>
      <c r="P316" s="26">
        <v>2220</v>
      </c>
      <c r="Q316" s="26">
        <v>6142491545</v>
      </c>
      <c r="R316" s="26">
        <v>8663151430</v>
      </c>
      <c r="S316" s="26" t="s">
        <v>925</v>
      </c>
      <c r="T316" s="26" t="s">
        <v>926</v>
      </c>
      <c r="U316" s="26" t="s">
        <v>927</v>
      </c>
      <c r="V316" s="26" t="s">
        <v>928</v>
      </c>
      <c r="W316" s="26" t="s">
        <v>929</v>
      </c>
      <c r="X316" s="26" t="s">
        <v>930</v>
      </c>
      <c r="Y316" s="26" t="s">
        <v>931</v>
      </c>
      <c r="Z316" s="26" t="s">
        <v>3875</v>
      </c>
      <c r="AA316" s="26" t="s">
        <v>933</v>
      </c>
      <c r="AB316" s="26">
        <v>6142490427</v>
      </c>
      <c r="AC316" s="26"/>
      <c r="AD316" s="26">
        <v>8663151430</v>
      </c>
      <c r="AE316" s="26" t="s">
        <v>928</v>
      </c>
      <c r="AF316" s="26" t="s">
        <v>921</v>
      </c>
      <c r="AG316" s="26" t="s">
        <v>922</v>
      </c>
      <c r="AH316" s="26" t="s">
        <v>923</v>
      </c>
      <c r="AI316" s="26" t="s">
        <v>924</v>
      </c>
      <c r="AJ316" s="26" t="s">
        <v>823</v>
      </c>
      <c r="AK316" s="26">
        <v>43215</v>
      </c>
      <c r="AL316" s="26">
        <v>2220</v>
      </c>
      <c r="AM316" s="26"/>
      <c r="AN316" s="26"/>
      <c r="AO316" s="26"/>
      <c r="AP316" s="26"/>
      <c r="AQ316" s="26"/>
      <c r="AR316" s="26"/>
      <c r="AS316" s="26"/>
      <c r="AT316" s="26"/>
      <c r="AU316" s="26"/>
      <c r="AV316" s="26"/>
      <c r="AW316" s="26"/>
      <c r="AX316" s="26"/>
      <c r="AY316" s="26"/>
      <c r="AZ316" s="548"/>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t="s">
        <v>3876</v>
      </c>
      <c r="CG316" s="26"/>
      <c r="CH316" s="26"/>
      <c r="CI316" s="26"/>
      <c r="CJ316" s="26"/>
      <c r="CK316" s="26"/>
      <c r="CL316" s="26"/>
      <c r="CM316" s="26"/>
      <c r="CN316" s="26">
        <v>1281</v>
      </c>
      <c r="CO316" s="26">
        <v>1860</v>
      </c>
      <c r="CP316" s="26"/>
      <c r="CQ316" s="26"/>
      <c r="CR316" s="26"/>
      <c r="CS316" s="26" t="s">
        <v>561</v>
      </c>
      <c r="CT316" s="26">
        <v>12</v>
      </c>
      <c r="CU316" s="26"/>
      <c r="CV316" s="26"/>
      <c r="CW316" s="26">
        <v>23582</v>
      </c>
      <c r="CX316" s="740">
        <v>140</v>
      </c>
      <c r="CY316" s="26"/>
      <c r="CZ316" s="26"/>
      <c r="DA316" s="26"/>
      <c r="DB316" s="26"/>
      <c r="DC316" s="26"/>
      <c r="DD316" s="26" t="s">
        <v>935</v>
      </c>
      <c r="DE316" s="26" t="s">
        <v>936</v>
      </c>
      <c r="DF316" s="26" t="s">
        <v>937</v>
      </c>
      <c r="DG316" s="26" t="s">
        <v>938</v>
      </c>
      <c r="DH316" s="26">
        <v>6146778206</v>
      </c>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row>
    <row r="317" spans="1:155" x14ac:dyDescent="0.2">
      <c r="A317" s="739">
        <v>11435</v>
      </c>
      <c r="B317" s="26" t="s">
        <v>3877</v>
      </c>
      <c r="C317" s="26"/>
      <c r="D317" s="26"/>
      <c r="E317" s="26"/>
      <c r="F317" s="26"/>
      <c r="G317" s="26"/>
      <c r="H317" s="26"/>
      <c r="I317" s="26"/>
      <c r="J317" s="26" t="s">
        <v>3878</v>
      </c>
      <c r="K317" s="26"/>
      <c r="L317" s="26" t="s">
        <v>688</v>
      </c>
      <c r="M317" s="26" t="s">
        <v>688</v>
      </c>
      <c r="N317" s="26" t="s">
        <v>689</v>
      </c>
      <c r="O317" s="26">
        <v>6155</v>
      </c>
      <c r="P317" s="26">
        <v>1</v>
      </c>
      <c r="Q317" s="26">
        <v>8605476902</v>
      </c>
      <c r="R317" s="26">
        <v>8607571131</v>
      </c>
      <c r="S317" s="26" t="s">
        <v>1129</v>
      </c>
      <c r="T317" s="26" t="s">
        <v>3879</v>
      </c>
      <c r="U317" s="26" t="s">
        <v>1102</v>
      </c>
      <c r="V317" s="26" t="s">
        <v>3880</v>
      </c>
      <c r="W317" s="26" t="s">
        <v>3881</v>
      </c>
      <c r="X317" s="26" t="s">
        <v>1074</v>
      </c>
      <c r="Y317" s="26" t="s">
        <v>3882</v>
      </c>
      <c r="Z317" s="26" t="s">
        <v>2586</v>
      </c>
      <c r="AA317" s="26" t="s">
        <v>3883</v>
      </c>
      <c r="AB317" s="26">
        <v>8605479976</v>
      </c>
      <c r="AC317" s="26"/>
      <c r="AD317" s="26"/>
      <c r="AE317" s="26" t="s">
        <v>3884</v>
      </c>
      <c r="AF317" s="26" t="s">
        <v>3878</v>
      </c>
      <c r="AG317" s="26" t="s">
        <v>545</v>
      </c>
      <c r="AH317" s="26" t="s">
        <v>688</v>
      </c>
      <c r="AI317" s="26" t="s">
        <v>688</v>
      </c>
      <c r="AJ317" s="26" t="s">
        <v>689</v>
      </c>
      <c r="AK317" s="26">
        <v>6155</v>
      </c>
      <c r="AL317" s="26">
        <v>1</v>
      </c>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t="s">
        <v>3885</v>
      </c>
      <c r="CG317" s="26"/>
      <c r="CH317" s="26"/>
      <c r="CI317" s="26"/>
      <c r="CJ317" s="26"/>
      <c r="CK317" s="26"/>
      <c r="CL317" s="26"/>
      <c r="CM317" s="26"/>
      <c r="CN317" s="26">
        <v>1283</v>
      </c>
      <c r="CO317" s="26">
        <v>692</v>
      </c>
      <c r="CP317" s="26"/>
      <c r="CQ317" s="26"/>
      <c r="CR317" s="26"/>
      <c r="CS317" s="26" t="s">
        <v>561</v>
      </c>
      <c r="CT317" s="26">
        <v>12</v>
      </c>
      <c r="CU317" s="26"/>
      <c r="CV317" s="26"/>
      <c r="CW317" s="26">
        <v>22357</v>
      </c>
      <c r="CX317" s="740">
        <v>91</v>
      </c>
      <c r="CY317" s="26"/>
      <c r="CZ317" s="26"/>
      <c r="DA317" s="26"/>
      <c r="DB317" s="26"/>
      <c r="DC317" s="26"/>
      <c r="DD317" s="26" t="s">
        <v>1180</v>
      </c>
      <c r="DE317" s="26" t="s">
        <v>3886</v>
      </c>
      <c r="DF317" s="26" t="s">
        <v>665</v>
      </c>
      <c r="DG317" s="26" t="s">
        <v>3887</v>
      </c>
      <c r="DH317" s="26">
        <v>8605473543</v>
      </c>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row>
    <row r="318" spans="1:155" x14ac:dyDescent="0.2">
      <c r="A318" s="739">
        <v>11436</v>
      </c>
      <c r="B318" s="26" t="s">
        <v>3888</v>
      </c>
      <c r="C318" s="26"/>
      <c r="D318" s="26"/>
      <c r="E318" s="26"/>
      <c r="F318" s="26"/>
      <c r="G318" s="26"/>
      <c r="H318" s="26"/>
      <c r="I318" s="26"/>
      <c r="J318" s="26" t="s">
        <v>3878</v>
      </c>
      <c r="K318" s="26"/>
      <c r="L318" s="26" t="s">
        <v>688</v>
      </c>
      <c r="M318" s="26" t="s">
        <v>688</v>
      </c>
      <c r="N318" s="26" t="s">
        <v>689</v>
      </c>
      <c r="O318" s="26">
        <v>6155</v>
      </c>
      <c r="P318" s="26"/>
      <c r="Q318" s="26">
        <v>8605476902</v>
      </c>
      <c r="R318" s="26">
        <v>8607571131</v>
      </c>
      <c r="S318" s="26" t="s">
        <v>1129</v>
      </c>
      <c r="T318" s="26" t="s">
        <v>3879</v>
      </c>
      <c r="U318" s="26" t="s">
        <v>1102</v>
      </c>
      <c r="V318" s="26" t="s">
        <v>3880</v>
      </c>
      <c r="W318" s="26" t="s">
        <v>3881</v>
      </c>
      <c r="X318" s="26" t="s">
        <v>1074</v>
      </c>
      <c r="Y318" s="26" t="s">
        <v>3882</v>
      </c>
      <c r="Z318" s="26" t="s">
        <v>2586</v>
      </c>
      <c r="AA318" s="26" t="s">
        <v>3883</v>
      </c>
      <c r="AB318" s="26">
        <v>8605479976</v>
      </c>
      <c r="AC318" s="26"/>
      <c r="AD318" s="26"/>
      <c r="AE318" s="26" t="s">
        <v>3884</v>
      </c>
      <c r="AF318" s="26" t="s">
        <v>3878</v>
      </c>
      <c r="AG318" s="26" t="s">
        <v>545</v>
      </c>
      <c r="AH318" s="26" t="s">
        <v>688</v>
      </c>
      <c r="AI318" s="26" t="s">
        <v>688</v>
      </c>
      <c r="AJ318" s="26" t="s">
        <v>689</v>
      </c>
      <c r="AK318" s="26">
        <v>6155</v>
      </c>
      <c r="AL318" s="26">
        <v>1</v>
      </c>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t="s">
        <v>3885</v>
      </c>
      <c r="CG318" s="26"/>
      <c r="CH318" s="26"/>
      <c r="CI318" s="26"/>
      <c r="CJ318" s="26"/>
      <c r="CK318" s="26"/>
      <c r="CL318" s="26"/>
      <c r="CM318" s="26"/>
      <c r="CN318" s="26">
        <v>1284</v>
      </c>
      <c r="CO318" s="26">
        <v>692</v>
      </c>
      <c r="CP318" s="26"/>
      <c r="CQ318" s="26"/>
      <c r="CR318" s="26"/>
      <c r="CS318" s="26" t="s">
        <v>561</v>
      </c>
      <c r="CT318" s="26">
        <v>12</v>
      </c>
      <c r="CU318" s="26"/>
      <c r="CV318" s="26"/>
      <c r="CW318" s="26">
        <v>29424</v>
      </c>
      <c r="CX318" s="740">
        <v>91</v>
      </c>
      <c r="CY318" s="26"/>
      <c r="CZ318" s="26"/>
      <c r="DA318" s="26"/>
      <c r="DB318" s="26"/>
      <c r="DC318" s="26"/>
      <c r="DD318" s="26" t="s">
        <v>1180</v>
      </c>
      <c r="DE318" s="26" t="s">
        <v>3886</v>
      </c>
      <c r="DF318" s="26" t="s">
        <v>665</v>
      </c>
      <c r="DG318" s="26" t="s">
        <v>3887</v>
      </c>
      <c r="DH318" s="26">
        <v>8605473543</v>
      </c>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row>
    <row r="319" spans="1:155" x14ac:dyDescent="0.2">
      <c r="A319" s="739">
        <v>10117</v>
      </c>
      <c r="B319" s="26" t="s">
        <v>3889</v>
      </c>
      <c r="C319" s="26"/>
      <c r="D319" s="26"/>
      <c r="E319" s="26"/>
      <c r="F319" s="26"/>
      <c r="G319" s="26"/>
      <c r="H319" s="26"/>
      <c r="I319" s="26"/>
      <c r="J319" s="26" t="s">
        <v>3878</v>
      </c>
      <c r="K319" s="26"/>
      <c r="L319" s="26" t="s">
        <v>688</v>
      </c>
      <c r="M319" s="26" t="s">
        <v>688</v>
      </c>
      <c r="N319" s="26" t="s">
        <v>689</v>
      </c>
      <c r="O319" s="26">
        <v>6155</v>
      </c>
      <c r="P319" s="26" t="s">
        <v>545</v>
      </c>
      <c r="Q319" s="26">
        <v>8605476902</v>
      </c>
      <c r="R319" s="26">
        <v>8607571131</v>
      </c>
      <c r="S319" s="26" t="s">
        <v>648</v>
      </c>
      <c r="T319" s="26" t="s">
        <v>3879</v>
      </c>
      <c r="U319" s="26" t="s">
        <v>1102</v>
      </c>
      <c r="V319" s="26" t="s">
        <v>3880</v>
      </c>
      <c r="W319" s="26" t="s">
        <v>3881</v>
      </c>
      <c r="X319" s="26" t="s">
        <v>1074</v>
      </c>
      <c r="Y319" s="26" t="s">
        <v>3882</v>
      </c>
      <c r="Z319" s="26" t="s">
        <v>2586</v>
      </c>
      <c r="AA319" s="26" t="s">
        <v>3890</v>
      </c>
      <c r="AB319" s="26">
        <v>8605479976</v>
      </c>
      <c r="AC319" s="26"/>
      <c r="AD319" s="26"/>
      <c r="AE319" s="26" t="s">
        <v>3884</v>
      </c>
      <c r="AF319" s="26" t="s">
        <v>3878</v>
      </c>
      <c r="AG319" s="26" t="s">
        <v>3891</v>
      </c>
      <c r="AH319" s="26" t="s">
        <v>688</v>
      </c>
      <c r="AI319" s="26"/>
      <c r="AJ319" s="26" t="s">
        <v>689</v>
      </c>
      <c r="AK319" s="26">
        <v>6155</v>
      </c>
      <c r="AL319" s="26" t="s">
        <v>545</v>
      </c>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t="s">
        <v>3885</v>
      </c>
      <c r="CG319" s="26"/>
      <c r="CH319" s="26"/>
      <c r="CI319" s="26"/>
      <c r="CJ319" s="26"/>
      <c r="CK319" s="26"/>
      <c r="CL319" s="26"/>
      <c r="CM319" s="26"/>
      <c r="CN319" s="26">
        <v>901</v>
      </c>
      <c r="CO319" s="26">
        <v>386</v>
      </c>
      <c r="CP319" s="26"/>
      <c r="CQ319" s="26"/>
      <c r="CR319" s="26"/>
      <c r="CS319" s="26" t="s">
        <v>561</v>
      </c>
      <c r="CT319" s="26">
        <v>12</v>
      </c>
      <c r="CU319" s="26"/>
      <c r="CV319" s="26"/>
      <c r="CW319" s="26">
        <v>19682</v>
      </c>
      <c r="CX319" s="740">
        <v>91</v>
      </c>
      <c r="CY319" s="26"/>
      <c r="CZ319" s="26"/>
      <c r="DA319" s="26"/>
      <c r="DB319" s="26"/>
      <c r="DC319" s="26"/>
      <c r="DD319" s="26" t="s">
        <v>545</v>
      </c>
      <c r="DE319" s="26" t="s">
        <v>545</v>
      </c>
      <c r="DF319" s="26" t="s">
        <v>545</v>
      </c>
      <c r="DG319" s="26" t="s">
        <v>545</v>
      </c>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row>
    <row r="320" spans="1:155" x14ac:dyDescent="0.2">
      <c r="A320" s="739">
        <v>11437</v>
      </c>
      <c r="B320" s="26" t="s">
        <v>3892</v>
      </c>
      <c r="C320" s="26"/>
      <c r="D320" s="26"/>
      <c r="E320" s="26"/>
      <c r="F320" s="26"/>
      <c r="G320" s="26"/>
      <c r="H320" s="26"/>
      <c r="I320" s="26"/>
      <c r="J320" s="26" t="s">
        <v>3878</v>
      </c>
      <c r="K320" s="26"/>
      <c r="L320" s="26" t="s">
        <v>688</v>
      </c>
      <c r="M320" s="26" t="s">
        <v>688</v>
      </c>
      <c r="N320" s="26" t="s">
        <v>689</v>
      </c>
      <c r="O320" s="26">
        <v>6155</v>
      </c>
      <c r="P320" s="26"/>
      <c r="Q320" s="26">
        <v>8605476902</v>
      </c>
      <c r="R320" s="26">
        <v>8607571131</v>
      </c>
      <c r="S320" s="26" t="s">
        <v>1129</v>
      </c>
      <c r="T320" s="26" t="s">
        <v>3879</v>
      </c>
      <c r="U320" s="26" t="s">
        <v>1102</v>
      </c>
      <c r="V320" s="26" t="s">
        <v>3880</v>
      </c>
      <c r="W320" s="26" t="s">
        <v>3881</v>
      </c>
      <c r="X320" s="26" t="s">
        <v>1074</v>
      </c>
      <c r="Y320" s="26" t="s">
        <v>3882</v>
      </c>
      <c r="Z320" s="26" t="s">
        <v>2586</v>
      </c>
      <c r="AA320" s="26" t="s">
        <v>3883</v>
      </c>
      <c r="AB320" s="26">
        <v>8605479976</v>
      </c>
      <c r="AC320" s="26"/>
      <c r="AD320" s="26"/>
      <c r="AE320" s="26" t="s">
        <v>3884</v>
      </c>
      <c r="AF320" s="26" t="s">
        <v>3878</v>
      </c>
      <c r="AG320" s="26" t="s">
        <v>545</v>
      </c>
      <c r="AH320" s="26" t="s">
        <v>688</v>
      </c>
      <c r="AI320" s="26" t="s">
        <v>688</v>
      </c>
      <c r="AJ320" s="26" t="s">
        <v>689</v>
      </c>
      <c r="AK320" s="26">
        <v>6155</v>
      </c>
      <c r="AL320" s="26">
        <v>1</v>
      </c>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t="s">
        <v>3885</v>
      </c>
      <c r="CG320" s="26"/>
      <c r="CH320" s="26"/>
      <c r="CI320" s="26"/>
      <c r="CJ320" s="26"/>
      <c r="CK320" s="26"/>
      <c r="CL320" s="26"/>
      <c r="CM320" s="26"/>
      <c r="CN320" s="26">
        <v>1285</v>
      </c>
      <c r="CO320" s="26">
        <v>692</v>
      </c>
      <c r="CP320" s="26"/>
      <c r="CQ320" s="26"/>
      <c r="CR320" s="26"/>
      <c r="CS320" s="26" t="s">
        <v>561</v>
      </c>
      <c r="CT320" s="26">
        <v>12</v>
      </c>
      <c r="CU320" s="26"/>
      <c r="CV320" s="26"/>
      <c r="CW320" s="26">
        <v>37478</v>
      </c>
      <c r="CX320" s="740">
        <v>91</v>
      </c>
      <c r="CY320" s="26"/>
      <c r="CZ320" s="26"/>
      <c r="DA320" s="26"/>
      <c r="DB320" s="26"/>
      <c r="DC320" s="26"/>
      <c r="DD320" s="26" t="s">
        <v>1180</v>
      </c>
      <c r="DE320" s="26" t="s">
        <v>3886</v>
      </c>
      <c r="DF320" s="26" t="s">
        <v>665</v>
      </c>
      <c r="DG320" s="26" t="s">
        <v>3887</v>
      </c>
      <c r="DH320" s="26">
        <v>8605473543</v>
      </c>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row>
    <row r="321" spans="1:155" x14ac:dyDescent="0.2">
      <c r="A321" s="739">
        <v>10120</v>
      </c>
      <c r="B321" s="26" t="s">
        <v>3893</v>
      </c>
      <c r="C321" s="26"/>
      <c r="D321" s="26"/>
      <c r="E321" s="26"/>
      <c r="F321" s="26"/>
      <c r="G321" s="26"/>
      <c r="H321" s="26"/>
      <c r="I321" s="26"/>
      <c r="J321" s="26" t="s">
        <v>3878</v>
      </c>
      <c r="K321" s="26"/>
      <c r="L321" s="26" t="s">
        <v>688</v>
      </c>
      <c r="M321" s="26" t="s">
        <v>688</v>
      </c>
      <c r="N321" s="26" t="s">
        <v>689</v>
      </c>
      <c r="O321" s="738">
        <v>6155</v>
      </c>
      <c r="P321" s="548">
        <v>1</v>
      </c>
      <c r="Q321" s="26">
        <v>8605476902</v>
      </c>
      <c r="R321" s="26">
        <v>8605471131</v>
      </c>
      <c r="S321" s="26" t="s">
        <v>1129</v>
      </c>
      <c r="T321" s="26" t="s">
        <v>3879</v>
      </c>
      <c r="U321" s="26" t="s">
        <v>1102</v>
      </c>
      <c r="V321" s="26" t="s">
        <v>3880</v>
      </c>
      <c r="W321" s="26" t="s">
        <v>3881</v>
      </c>
      <c r="X321" s="26" t="s">
        <v>1074</v>
      </c>
      <c r="Y321" s="26" t="s">
        <v>3882</v>
      </c>
      <c r="Z321" s="26" t="s">
        <v>2586</v>
      </c>
      <c r="AA321" s="26" t="s">
        <v>3883</v>
      </c>
      <c r="AB321" s="26">
        <v>8605479976</v>
      </c>
      <c r="AC321" s="26"/>
      <c r="AD321" s="26"/>
      <c r="AE321" s="26" t="s">
        <v>3884</v>
      </c>
      <c r="AF321" s="26" t="s">
        <v>3878</v>
      </c>
      <c r="AG321" s="26" t="s">
        <v>545</v>
      </c>
      <c r="AH321" s="26" t="s">
        <v>688</v>
      </c>
      <c r="AI321" s="26" t="s">
        <v>688</v>
      </c>
      <c r="AJ321" s="26" t="s">
        <v>689</v>
      </c>
      <c r="AK321" s="548">
        <v>6155</v>
      </c>
      <c r="AL321" s="548">
        <v>1</v>
      </c>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t="s">
        <v>3885</v>
      </c>
      <c r="CG321" s="26"/>
      <c r="CH321" s="26"/>
      <c r="CI321" s="26"/>
      <c r="CJ321" s="26"/>
      <c r="CK321" s="26"/>
      <c r="CL321" s="26"/>
      <c r="CM321" s="26"/>
      <c r="CN321" s="26">
        <v>902</v>
      </c>
      <c r="CO321" s="26">
        <v>692</v>
      </c>
      <c r="CP321" s="26"/>
      <c r="CQ321" s="26"/>
      <c r="CR321" s="26"/>
      <c r="CS321" s="26" t="s">
        <v>561</v>
      </c>
      <c r="CT321" s="26">
        <v>12</v>
      </c>
      <c r="CU321" s="26"/>
      <c r="CV321" s="26"/>
      <c r="CW321" s="26">
        <v>70815</v>
      </c>
      <c r="CX321" s="740">
        <v>91</v>
      </c>
      <c r="CY321" s="26"/>
      <c r="CZ321" s="26"/>
      <c r="DA321" s="26"/>
      <c r="DB321" s="26"/>
      <c r="DC321" s="26"/>
      <c r="DD321" s="26" t="s">
        <v>1180</v>
      </c>
      <c r="DE321" s="26" t="s">
        <v>3886</v>
      </c>
      <c r="DF321" s="26" t="s">
        <v>665</v>
      </c>
      <c r="DG321" s="26" t="s">
        <v>3887</v>
      </c>
      <c r="DH321" s="26">
        <v>8605473543</v>
      </c>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row>
    <row r="322" spans="1:155" x14ac:dyDescent="0.2">
      <c r="A322" s="739">
        <v>11438</v>
      </c>
      <c r="B322" s="26" t="s">
        <v>3894</v>
      </c>
      <c r="C322" s="26"/>
      <c r="D322" s="26"/>
      <c r="E322" s="26"/>
      <c r="F322" s="26"/>
      <c r="G322" s="26"/>
      <c r="H322" s="26"/>
      <c r="I322" s="26"/>
      <c r="J322" s="26" t="s">
        <v>3878</v>
      </c>
      <c r="K322" s="26"/>
      <c r="L322" s="26" t="s">
        <v>688</v>
      </c>
      <c r="M322" s="26" t="s">
        <v>688</v>
      </c>
      <c r="N322" s="26" t="s">
        <v>689</v>
      </c>
      <c r="O322" s="738">
        <v>6155</v>
      </c>
      <c r="P322" s="26"/>
      <c r="Q322" s="26">
        <v>8605476902</v>
      </c>
      <c r="R322" s="26">
        <v>8607571131</v>
      </c>
      <c r="S322" s="26" t="s">
        <v>1129</v>
      </c>
      <c r="T322" s="26" t="s">
        <v>3879</v>
      </c>
      <c r="U322" s="26" t="s">
        <v>1102</v>
      </c>
      <c r="V322" s="26" t="s">
        <v>3880</v>
      </c>
      <c r="W322" s="26" t="s">
        <v>3881</v>
      </c>
      <c r="X322" s="26" t="s">
        <v>1074</v>
      </c>
      <c r="Y322" s="26" t="s">
        <v>3882</v>
      </c>
      <c r="Z322" s="26" t="s">
        <v>2586</v>
      </c>
      <c r="AA322" s="26" t="s">
        <v>3883</v>
      </c>
      <c r="AB322" s="26">
        <v>8605479976</v>
      </c>
      <c r="AC322" s="26"/>
      <c r="AD322" s="26"/>
      <c r="AE322" s="26" t="s">
        <v>3884</v>
      </c>
      <c r="AF322" s="26" t="s">
        <v>3878</v>
      </c>
      <c r="AG322" s="26" t="s">
        <v>545</v>
      </c>
      <c r="AH322" s="26" t="s">
        <v>688</v>
      </c>
      <c r="AI322" s="26" t="s">
        <v>688</v>
      </c>
      <c r="AJ322" s="26" t="s">
        <v>689</v>
      </c>
      <c r="AK322" s="548">
        <v>6155</v>
      </c>
      <c r="AL322" s="548">
        <v>1</v>
      </c>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t="s">
        <v>3895</v>
      </c>
      <c r="CG322" s="26"/>
      <c r="CH322" s="26"/>
      <c r="CI322" s="26"/>
      <c r="CJ322" s="26"/>
      <c r="CK322" s="26"/>
      <c r="CL322" s="26"/>
      <c r="CM322" s="26"/>
      <c r="CN322" s="26">
        <v>1286</v>
      </c>
      <c r="CO322" s="26">
        <v>692</v>
      </c>
      <c r="CP322" s="26"/>
      <c r="CQ322" s="26"/>
      <c r="CR322" s="26"/>
      <c r="CS322" s="26" t="s">
        <v>561</v>
      </c>
      <c r="CT322" s="26">
        <v>12</v>
      </c>
      <c r="CU322" s="26"/>
      <c r="CV322" s="26"/>
      <c r="CW322" s="26">
        <v>30104</v>
      </c>
      <c r="CX322" s="740">
        <v>91</v>
      </c>
      <c r="CY322" s="26"/>
      <c r="CZ322" s="26"/>
      <c r="DA322" s="26"/>
      <c r="DB322" s="26"/>
      <c r="DC322" s="26"/>
      <c r="DD322" s="26" t="s">
        <v>1180</v>
      </c>
      <c r="DE322" s="26" t="s">
        <v>3886</v>
      </c>
      <c r="DF322" s="26" t="s">
        <v>665</v>
      </c>
      <c r="DG322" s="26" t="s">
        <v>3887</v>
      </c>
      <c r="DH322" s="26">
        <v>8605473543</v>
      </c>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row>
    <row r="323" spans="1:155" x14ac:dyDescent="0.2">
      <c r="A323" s="739">
        <v>10123</v>
      </c>
      <c r="B323" s="26" t="s">
        <v>3896</v>
      </c>
      <c r="C323" s="26"/>
      <c r="D323" s="26"/>
      <c r="E323" s="26"/>
      <c r="F323" s="26"/>
      <c r="G323" s="26"/>
      <c r="H323" s="26"/>
      <c r="I323" s="26"/>
      <c r="J323" s="26" t="s">
        <v>3897</v>
      </c>
      <c r="K323" s="26" t="s">
        <v>3898</v>
      </c>
      <c r="L323" s="26" t="s">
        <v>3899</v>
      </c>
      <c r="M323" s="26" t="s">
        <v>3900</v>
      </c>
      <c r="N323" s="26" t="s">
        <v>1186</v>
      </c>
      <c r="O323" s="738">
        <v>30144</v>
      </c>
      <c r="P323" s="26" t="s">
        <v>545</v>
      </c>
      <c r="Q323" s="26">
        <v>8004470460</v>
      </c>
      <c r="R323" s="26">
        <v>7709739854</v>
      </c>
      <c r="S323" s="26" t="s">
        <v>846</v>
      </c>
      <c r="T323" s="26" t="s">
        <v>3901</v>
      </c>
      <c r="U323" s="26" t="s">
        <v>647</v>
      </c>
      <c r="V323" s="26" t="s">
        <v>3902</v>
      </c>
      <c r="W323" s="26" t="s">
        <v>3903</v>
      </c>
      <c r="X323" s="26" t="s">
        <v>1146</v>
      </c>
      <c r="Y323" s="26" t="s">
        <v>472</v>
      </c>
      <c r="Z323" s="26" t="s">
        <v>3904</v>
      </c>
      <c r="AA323" s="26" t="s">
        <v>3896</v>
      </c>
      <c r="AB323" s="26">
        <v>8004470460</v>
      </c>
      <c r="AC323" s="26">
        <v>6485</v>
      </c>
      <c r="AD323" s="26">
        <v>7709739854</v>
      </c>
      <c r="AE323" s="26" t="s">
        <v>3905</v>
      </c>
      <c r="AF323" s="26" t="s">
        <v>3897</v>
      </c>
      <c r="AG323" s="26" t="s">
        <v>3898</v>
      </c>
      <c r="AH323" s="26" t="s">
        <v>3899</v>
      </c>
      <c r="AI323" s="26" t="s">
        <v>3900</v>
      </c>
      <c r="AJ323" s="26" t="s">
        <v>1186</v>
      </c>
      <c r="AK323" s="548">
        <v>30144</v>
      </c>
      <c r="AL323" s="548" t="s">
        <v>545</v>
      </c>
      <c r="AM323" s="26" t="s">
        <v>1220</v>
      </c>
      <c r="AN323" s="26" t="s">
        <v>3906</v>
      </c>
      <c r="AO323" s="26" t="s">
        <v>3907</v>
      </c>
      <c r="AP323" s="26" t="s">
        <v>3896</v>
      </c>
      <c r="AQ323" s="26">
        <v>7706936497</v>
      </c>
      <c r="AR323" s="26"/>
      <c r="AS323" s="26"/>
      <c r="AT323" s="26" t="s">
        <v>3908</v>
      </c>
      <c r="AU323" s="26" t="s">
        <v>3897</v>
      </c>
      <c r="AV323" s="26" t="s">
        <v>3898</v>
      </c>
      <c r="AW323" s="26" t="s">
        <v>3899</v>
      </c>
      <c r="AX323" s="26" t="s">
        <v>3900</v>
      </c>
      <c r="AY323" s="26" t="s">
        <v>1186</v>
      </c>
      <c r="AZ323" s="26" t="s">
        <v>3909</v>
      </c>
      <c r="BA323" s="26" t="s">
        <v>545</v>
      </c>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t="s">
        <v>3910</v>
      </c>
      <c r="CG323" s="26"/>
      <c r="CH323" s="26"/>
      <c r="CI323" s="26"/>
      <c r="CJ323" s="26"/>
      <c r="CK323" s="26"/>
      <c r="CL323" s="26"/>
      <c r="CM323" s="26"/>
      <c r="CN323" s="26">
        <v>904</v>
      </c>
      <c r="CO323" s="26">
        <v>665</v>
      </c>
      <c r="CP323" s="26">
        <v>165</v>
      </c>
      <c r="CQ323" s="26"/>
      <c r="CR323" s="26"/>
      <c r="CS323" s="26" t="s">
        <v>561</v>
      </c>
      <c r="CT323" s="26">
        <v>12</v>
      </c>
      <c r="CU323" s="26"/>
      <c r="CV323" s="26"/>
      <c r="CW323" s="26">
        <v>92711</v>
      </c>
      <c r="CX323" s="740">
        <v>3098</v>
      </c>
      <c r="CY323" s="26"/>
      <c r="CZ323" s="26"/>
      <c r="DA323" s="26"/>
      <c r="DB323" s="26"/>
      <c r="DC323" s="26"/>
      <c r="DD323" s="26" t="s">
        <v>1195</v>
      </c>
      <c r="DE323" s="26" t="s">
        <v>3911</v>
      </c>
      <c r="DF323" s="26" t="s">
        <v>792</v>
      </c>
      <c r="DG323" s="26" t="s">
        <v>3912</v>
      </c>
      <c r="DH323" s="26">
        <v>8004770460</v>
      </c>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row>
    <row r="324" spans="1:155" x14ac:dyDescent="0.2">
      <c r="A324" s="739">
        <v>11439</v>
      </c>
      <c r="B324" s="26" t="s">
        <v>3913</v>
      </c>
      <c r="C324" s="26"/>
      <c r="D324" s="26"/>
      <c r="E324" s="26"/>
      <c r="F324" s="26"/>
      <c r="G324" s="26"/>
      <c r="H324" s="26"/>
      <c r="I324" s="26"/>
      <c r="J324" s="26" t="s">
        <v>3914</v>
      </c>
      <c r="K324" s="26"/>
      <c r="L324" s="26" t="s">
        <v>1053</v>
      </c>
      <c r="M324" s="26"/>
      <c r="N324" s="26" t="s">
        <v>550</v>
      </c>
      <c r="O324" s="738">
        <v>60601</v>
      </c>
      <c r="P324" s="26">
        <v>5099</v>
      </c>
      <c r="Q324" s="26">
        <v>3126537443</v>
      </c>
      <c r="R324" s="26">
        <v>3128191943</v>
      </c>
      <c r="S324" s="26" t="s">
        <v>545</v>
      </c>
      <c r="T324" s="26" t="s">
        <v>545</v>
      </c>
      <c r="U324" s="26" t="s">
        <v>545</v>
      </c>
      <c r="V324" s="26" t="s">
        <v>545</v>
      </c>
      <c r="W324" s="26" t="s">
        <v>3915</v>
      </c>
      <c r="X324" s="26" t="s">
        <v>3916</v>
      </c>
      <c r="Y324" s="26" t="s">
        <v>3917</v>
      </c>
      <c r="Z324" s="26" t="s">
        <v>1306</v>
      </c>
      <c r="AA324" s="26" t="s">
        <v>3913</v>
      </c>
      <c r="AB324" s="26">
        <v>9727664353</v>
      </c>
      <c r="AC324" s="26"/>
      <c r="AD324" s="26">
        <v>9727664360</v>
      </c>
      <c r="AE324" s="26" t="s">
        <v>3918</v>
      </c>
      <c r="AF324" s="26" t="s">
        <v>3914</v>
      </c>
      <c r="AG324" s="26" t="s">
        <v>545</v>
      </c>
      <c r="AH324" s="26" t="s">
        <v>1053</v>
      </c>
      <c r="AI324" s="26"/>
      <c r="AJ324" s="26" t="s">
        <v>550</v>
      </c>
      <c r="AK324" s="548">
        <v>60601</v>
      </c>
      <c r="AL324" s="548" t="s">
        <v>545</v>
      </c>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t="s">
        <v>545</v>
      </c>
      <c r="CG324" s="26"/>
      <c r="CH324" s="26"/>
      <c r="CI324" s="26"/>
      <c r="CJ324" s="26"/>
      <c r="CK324" s="26"/>
      <c r="CL324" s="26"/>
      <c r="CM324" s="26"/>
      <c r="CN324" s="26">
        <v>1287</v>
      </c>
      <c r="CO324" s="26">
        <v>473</v>
      </c>
      <c r="CP324" s="26"/>
      <c r="CQ324" s="26"/>
      <c r="CR324" s="26"/>
      <c r="CS324" s="26" t="s">
        <v>561</v>
      </c>
      <c r="CT324" s="26">
        <v>12</v>
      </c>
      <c r="CU324" s="26"/>
      <c r="CV324" s="26"/>
      <c r="CW324" s="26">
        <v>78611</v>
      </c>
      <c r="CX324" s="26" t="s">
        <v>545</v>
      </c>
      <c r="CY324" s="26"/>
      <c r="CZ324" s="26"/>
      <c r="DA324" s="26"/>
      <c r="DB324" s="26"/>
      <c r="DC324" s="26"/>
      <c r="DD324" s="26" t="s">
        <v>1195</v>
      </c>
      <c r="DE324" s="26" t="s">
        <v>3919</v>
      </c>
      <c r="DF324" s="26" t="s">
        <v>1705</v>
      </c>
      <c r="DG324" s="26" t="s">
        <v>3920</v>
      </c>
      <c r="DH324" s="26">
        <v>9727664351</v>
      </c>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row>
    <row r="325" spans="1:155" x14ac:dyDescent="0.2">
      <c r="A325" s="739">
        <v>11440</v>
      </c>
      <c r="B325" s="26" t="s">
        <v>3921</v>
      </c>
      <c r="C325" s="26"/>
      <c r="D325" s="26"/>
      <c r="E325" s="26"/>
      <c r="F325" s="26"/>
      <c r="G325" s="26" t="s">
        <v>545</v>
      </c>
      <c r="H325" s="26" t="s">
        <v>545</v>
      </c>
      <c r="I325" s="26" t="s">
        <v>545</v>
      </c>
      <c r="J325" s="26" t="s">
        <v>3922</v>
      </c>
      <c r="K325" s="26" t="s">
        <v>3923</v>
      </c>
      <c r="L325" s="26" t="s">
        <v>1053</v>
      </c>
      <c r="M325" s="26" t="s">
        <v>1016</v>
      </c>
      <c r="N325" s="26" t="s">
        <v>550</v>
      </c>
      <c r="O325" s="738">
        <v>60601</v>
      </c>
      <c r="P325" s="548" t="s">
        <v>545</v>
      </c>
      <c r="Q325" s="26">
        <v>3124566780</v>
      </c>
      <c r="R325" s="26"/>
      <c r="S325" s="26" t="s">
        <v>637</v>
      </c>
      <c r="T325" s="26" t="s">
        <v>3924</v>
      </c>
      <c r="U325" s="26" t="s">
        <v>553</v>
      </c>
      <c r="V325" s="26" t="s">
        <v>3925</v>
      </c>
      <c r="W325" s="26" t="s">
        <v>3926</v>
      </c>
      <c r="X325" s="26" t="s">
        <v>3927</v>
      </c>
      <c r="Y325" s="26" t="s">
        <v>3928</v>
      </c>
      <c r="Z325" s="26" t="s">
        <v>3929</v>
      </c>
      <c r="AA325" s="26" t="s">
        <v>3921</v>
      </c>
      <c r="AB325" s="26">
        <v>3125893501</v>
      </c>
      <c r="AC325" s="26"/>
      <c r="AD325" s="26"/>
      <c r="AE325" s="26" t="s">
        <v>3930</v>
      </c>
      <c r="AF325" s="26" t="s">
        <v>3922</v>
      </c>
      <c r="AG325" s="26" t="s">
        <v>3923</v>
      </c>
      <c r="AH325" s="26" t="s">
        <v>1053</v>
      </c>
      <c r="AI325" s="26" t="s">
        <v>1016</v>
      </c>
      <c r="AJ325" s="26" t="s">
        <v>550</v>
      </c>
      <c r="AK325" s="548">
        <v>60601</v>
      </c>
      <c r="AL325" s="548" t="s">
        <v>545</v>
      </c>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t="s">
        <v>3931</v>
      </c>
      <c r="CG325" s="26"/>
      <c r="CH325" s="26"/>
      <c r="CI325" s="26"/>
      <c r="CJ325" s="26"/>
      <c r="CK325" s="26"/>
      <c r="CL325" s="26"/>
      <c r="CM325" s="26"/>
      <c r="CN325" s="26">
        <v>1288</v>
      </c>
      <c r="CO325" s="26">
        <v>416</v>
      </c>
      <c r="CP325" s="26"/>
      <c r="CQ325" s="26"/>
      <c r="CR325" s="26"/>
      <c r="CS325" s="26" t="s">
        <v>561</v>
      </c>
      <c r="CT325" s="26">
        <v>12</v>
      </c>
      <c r="CU325" s="26"/>
      <c r="CV325" s="26"/>
      <c r="CW325" s="26">
        <v>41343</v>
      </c>
      <c r="CX325" s="26" t="s">
        <v>545</v>
      </c>
      <c r="CY325" s="26"/>
      <c r="CZ325" s="26"/>
      <c r="DA325" s="26"/>
      <c r="DB325" s="26"/>
      <c r="DC325" s="26" t="s">
        <v>545</v>
      </c>
      <c r="DD325" s="26" t="s">
        <v>545</v>
      </c>
      <c r="DE325" s="26" t="s">
        <v>545</v>
      </c>
      <c r="DF325" s="26" t="s">
        <v>545</v>
      </c>
      <c r="DG325" s="26" t="s">
        <v>545</v>
      </c>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row>
    <row r="326" spans="1:155" x14ac:dyDescent="0.2">
      <c r="A326" s="739">
        <v>11441</v>
      </c>
      <c r="B326" s="26" t="s">
        <v>3932</v>
      </c>
      <c r="C326" s="26"/>
      <c r="D326" s="26"/>
      <c r="E326" s="26"/>
      <c r="F326" s="26"/>
      <c r="G326" s="26"/>
      <c r="H326" s="26"/>
      <c r="I326" s="26"/>
      <c r="J326" s="26" t="s">
        <v>3914</v>
      </c>
      <c r="K326" s="26"/>
      <c r="L326" s="26" t="s">
        <v>1053</v>
      </c>
      <c r="M326" s="26" t="s">
        <v>1016</v>
      </c>
      <c r="N326" s="26" t="s">
        <v>550</v>
      </c>
      <c r="O326" s="738">
        <v>60601</v>
      </c>
      <c r="P326" s="26">
        <v>5099</v>
      </c>
      <c r="Q326" s="26">
        <v>9727664350</v>
      </c>
      <c r="R326" s="26">
        <v>9727664360</v>
      </c>
      <c r="S326" s="26" t="s">
        <v>1195</v>
      </c>
      <c r="T326" s="26" t="s">
        <v>3919</v>
      </c>
      <c r="U326" s="26" t="s">
        <v>665</v>
      </c>
      <c r="V326" s="26" t="s">
        <v>3920</v>
      </c>
      <c r="W326" s="26" t="s">
        <v>3915</v>
      </c>
      <c r="X326" s="26" t="s">
        <v>1195</v>
      </c>
      <c r="Y326" s="26" t="s">
        <v>3919</v>
      </c>
      <c r="Z326" s="26" t="s">
        <v>665</v>
      </c>
      <c r="AA326" s="26" t="s">
        <v>3932</v>
      </c>
      <c r="AB326" s="26">
        <v>9727664350</v>
      </c>
      <c r="AC326" s="26"/>
      <c r="AD326" s="26">
        <v>9727664360</v>
      </c>
      <c r="AE326" s="26" t="s">
        <v>3920</v>
      </c>
      <c r="AF326" s="26" t="s">
        <v>3914</v>
      </c>
      <c r="AG326" s="26" t="s">
        <v>545</v>
      </c>
      <c r="AH326" s="26" t="s">
        <v>1053</v>
      </c>
      <c r="AI326" s="26" t="s">
        <v>1016</v>
      </c>
      <c r="AJ326" s="26" t="s">
        <v>550</v>
      </c>
      <c r="AK326" s="548">
        <v>60601</v>
      </c>
      <c r="AL326" s="548">
        <v>5099</v>
      </c>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t="s">
        <v>3933</v>
      </c>
      <c r="CG326" s="26"/>
      <c r="CH326" s="26"/>
      <c r="CI326" s="26"/>
      <c r="CJ326" s="26"/>
      <c r="CK326" s="26"/>
      <c r="CL326" s="26"/>
      <c r="CM326" s="26"/>
      <c r="CN326" s="26">
        <v>1289</v>
      </c>
      <c r="CO326" s="26">
        <v>3129</v>
      </c>
      <c r="CP326" s="26"/>
      <c r="CQ326" s="26"/>
      <c r="CR326" s="26"/>
      <c r="CS326" s="26" t="s">
        <v>561</v>
      </c>
      <c r="CT326" s="26">
        <v>12</v>
      </c>
      <c r="CU326" s="26"/>
      <c r="CV326" s="26"/>
      <c r="CW326" s="26">
        <v>70670</v>
      </c>
      <c r="CX326" s="740">
        <v>917</v>
      </c>
      <c r="CY326" s="26"/>
      <c r="CZ326" s="26"/>
      <c r="DA326" s="26"/>
      <c r="DB326" s="26"/>
      <c r="DC326" s="26"/>
      <c r="DD326" s="26" t="s">
        <v>3934</v>
      </c>
      <c r="DE326" s="26" t="s">
        <v>3935</v>
      </c>
      <c r="DF326" s="26" t="s">
        <v>3936</v>
      </c>
      <c r="DG326" s="26" t="s">
        <v>3937</v>
      </c>
      <c r="DH326" s="26">
        <v>3126534489</v>
      </c>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row>
    <row r="327" spans="1:155" x14ac:dyDescent="0.2">
      <c r="A327" s="739">
        <v>11442</v>
      </c>
      <c r="B327" s="26" t="s">
        <v>3938</v>
      </c>
      <c r="C327" s="26"/>
      <c r="D327" s="26"/>
      <c r="E327" s="26"/>
      <c r="F327" s="26"/>
      <c r="G327" s="26"/>
      <c r="H327" s="26"/>
      <c r="I327" s="26"/>
      <c r="J327" s="26" t="s">
        <v>1948</v>
      </c>
      <c r="K327" s="26"/>
      <c r="L327" s="26" t="s">
        <v>1822</v>
      </c>
      <c r="M327" s="26" t="s">
        <v>1822</v>
      </c>
      <c r="N327" s="26" t="s">
        <v>1561</v>
      </c>
      <c r="O327" s="26">
        <v>63105</v>
      </c>
      <c r="P327" s="26" t="s">
        <v>545</v>
      </c>
      <c r="Q327" s="26">
        <v>3142368427</v>
      </c>
      <c r="R327" s="26"/>
      <c r="S327" s="26" t="s">
        <v>1669</v>
      </c>
      <c r="T327" s="26" t="s">
        <v>3939</v>
      </c>
      <c r="U327" s="26" t="s">
        <v>2364</v>
      </c>
      <c r="V327" s="26" t="s">
        <v>3940</v>
      </c>
      <c r="W327" s="26" t="s">
        <v>3941</v>
      </c>
      <c r="X327" s="26" t="s">
        <v>648</v>
      </c>
      <c r="Y327" s="26" t="s">
        <v>3651</v>
      </c>
      <c r="Z327" s="26" t="s">
        <v>2364</v>
      </c>
      <c r="AA327" s="26" t="s">
        <v>3938</v>
      </c>
      <c r="AB327" s="26">
        <v>3145191016</v>
      </c>
      <c r="AC327" s="26"/>
      <c r="AD327" s="26"/>
      <c r="AE327" s="26" t="s">
        <v>3942</v>
      </c>
      <c r="AF327" s="26" t="s">
        <v>1948</v>
      </c>
      <c r="AG327" s="26" t="s">
        <v>545</v>
      </c>
      <c r="AH327" s="26" t="s">
        <v>1822</v>
      </c>
      <c r="AI327" s="26" t="s">
        <v>1822</v>
      </c>
      <c r="AJ327" s="26" t="s">
        <v>1561</v>
      </c>
      <c r="AK327" s="26">
        <v>63105</v>
      </c>
      <c r="AL327" s="26" t="s">
        <v>545</v>
      </c>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t="s">
        <v>3943</v>
      </c>
      <c r="CG327" s="26"/>
      <c r="CH327" s="26"/>
      <c r="CI327" s="26"/>
      <c r="CJ327" s="26"/>
      <c r="CK327" s="26"/>
      <c r="CL327" s="26"/>
      <c r="CM327" s="26"/>
      <c r="CN327" s="26">
        <v>1290</v>
      </c>
      <c r="CO327" s="26">
        <v>1613</v>
      </c>
      <c r="CP327" s="26"/>
      <c r="CQ327" s="26"/>
      <c r="CR327" s="26"/>
      <c r="CS327" s="26" t="s">
        <v>561</v>
      </c>
      <c r="CT327" s="26">
        <v>12</v>
      </c>
      <c r="CU327" s="26"/>
      <c r="CV327" s="26"/>
      <c r="CW327" s="26">
        <v>66141</v>
      </c>
      <c r="CX327" s="26"/>
      <c r="CY327" s="26"/>
      <c r="CZ327" s="26"/>
      <c r="DA327" s="26"/>
      <c r="DB327" s="26"/>
      <c r="DC327" s="26"/>
      <c r="DD327" s="26" t="s">
        <v>648</v>
      </c>
      <c r="DE327" s="26" t="s">
        <v>3651</v>
      </c>
      <c r="DF327" s="26" t="s">
        <v>2364</v>
      </c>
      <c r="DG327" s="26" t="s">
        <v>3944</v>
      </c>
      <c r="DH327" s="26">
        <v>3145191016</v>
      </c>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row>
    <row r="328" spans="1:155" x14ac:dyDescent="0.2">
      <c r="A328" s="739">
        <v>11020</v>
      </c>
      <c r="B328" s="26" t="s">
        <v>3945</v>
      </c>
      <c r="C328" s="26"/>
      <c r="D328" s="26"/>
      <c r="E328" s="26"/>
      <c r="F328" s="26"/>
      <c r="G328" s="26"/>
      <c r="H328" s="26"/>
      <c r="I328" s="26"/>
      <c r="J328" s="26" t="s">
        <v>2902</v>
      </c>
      <c r="K328" s="26" t="s">
        <v>2903</v>
      </c>
      <c r="L328" s="26" t="s">
        <v>899</v>
      </c>
      <c r="M328" s="26" t="s">
        <v>900</v>
      </c>
      <c r="N328" s="26" t="s">
        <v>901</v>
      </c>
      <c r="O328" s="26">
        <v>55415</v>
      </c>
      <c r="P328" s="26" t="s">
        <v>545</v>
      </c>
      <c r="Q328" s="26">
        <v>6122243300</v>
      </c>
      <c r="R328" s="26">
        <v>6123515178</v>
      </c>
      <c r="S328" s="26" t="s">
        <v>2904</v>
      </c>
      <c r="T328" s="26" t="s">
        <v>2390</v>
      </c>
      <c r="U328" s="26" t="s">
        <v>553</v>
      </c>
      <c r="V328" s="26" t="s">
        <v>2905</v>
      </c>
      <c r="W328" s="26" t="s">
        <v>2906</v>
      </c>
      <c r="X328" s="26" t="s">
        <v>591</v>
      </c>
      <c r="Y328" s="26" t="s">
        <v>2907</v>
      </c>
      <c r="Z328" s="26" t="s">
        <v>1061</v>
      </c>
      <c r="AA328" s="26" t="s">
        <v>2908</v>
      </c>
      <c r="AB328" s="26">
        <v>6124023504</v>
      </c>
      <c r="AC328" s="26"/>
      <c r="AD328" s="26"/>
      <c r="AE328" s="26" t="s">
        <v>2909</v>
      </c>
      <c r="AF328" s="26" t="s">
        <v>2902</v>
      </c>
      <c r="AG328" s="26" t="s">
        <v>2903</v>
      </c>
      <c r="AH328" s="26" t="s">
        <v>899</v>
      </c>
      <c r="AI328" s="26" t="s">
        <v>900</v>
      </c>
      <c r="AJ328" s="26" t="s">
        <v>901</v>
      </c>
      <c r="AK328" s="26">
        <v>55415</v>
      </c>
      <c r="AL328" s="26"/>
      <c r="AM328" s="26" t="s">
        <v>3946</v>
      </c>
      <c r="AN328" s="26" t="s">
        <v>3947</v>
      </c>
      <c r="AO328" s="26" t="s">
        <v>1360</v>
      </c>
      <c r="AP328" s="26" t="s">
        <v>3948</v>
      </c>
      <c r="AQ328" s="26">
        <v>6122243327</v>
      </c>
      <c r="AR328" s="26"/>
      <c r="AS328" s="26"/>
      <c r="AT328" s="26" t="s">
        <v>3949</v>
      </c>
      <c r="AU328" s="26" t="s">
        <v>2902</v>
      </c>
      <c r="AV328" s="26" t="s">
        <v>2903</v>
      </c>
      <c r="AW328" s="26" t="s">
        <v>899</v>
      </c>
      <c r="AX328" s="26" t="s">
        <v>900</v>
      </c>
      <c r="AY328" s="26" t="s">
        <v>901</v>
      </c>
      <c r="AZ328" s="26" t="s">
        <v>3950</v>
      </c>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t="s">
        <v>3951</v>
      </c>
      <c r="CG328" s="26"/>
      <c r="CH328" s="26"/>
      <c r="CI328" s="26"/>
      <c r="CJ328" s="26"/>
      <c r="CK328" s="26"/>
      <c r="CL328" s="26"/>
      <c r="CM328" s="26"/>
      <c r="CN328" s="26">
        <v>1562</v>
      </c>
      <c r="CO328" s="26">
        <v>245</v>
      </c>
      <c r="CP328" s="26">
        <v>2975</v>
      </c>
      <c r="CQ328" s="26"/>
      <c r="CR328" s="26"/>
      <c r="CS328" s="26" t="s">
        <v>561</v>
      </c>
      <c r="CT328" s="26">
        <v>12</v>
      </c>
      <c r="CU328" s="26"/>
      <c r="CV328" s="26"/>
      <c r="CW328" s="26">
        <v>48011</v>
      </c>
      <c r="CX328" s="740">
        <v>4959</v>
      </c>
      <c r="CY328" s="26"/>
      <c r="CZ328" s="26"/>
      <c r="DA328" s="26"/>
      <c r="DB328" s="26"/>
      <c r="DC328" s="26"/>
      <c r="DD328" s="26" t="s">
        <v>2911</v>
      </c>
      <c r="DE328" s="26" t="s">
        <v>2912</v>
      </c>
      <c r="DF328" s="26" t="s">
        <v>2913</v>
      </c>
      <c r="DG328" s="26" t="s">
        <v>2914</v>
      </c>
      <c r="DH328" s="26">
        <v>6124023607</v>
      </c>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row>
    <row r="329" spans="1:155" x14ac:dyDescent="0.2">
      <c r="A329" s="739">
        <v>10551</v>
      </c>
      <c r="B329" s="26" t="s">
        <v>3952</v>
      </c>
      <c r="C329" s="26"/>
      <c r="D329" s="26"/>
      <c r="E329" s="26"/>
      <c r="F329" s="26"/>
      <c r="G329" s="26"/>
      <c r="H329" s="26"/>
      <c r="I329" s="26"/>
      <c r="J329" s="26" t="s">
        <v>3953</v>
      </c>
      <c r="K329" s="26"/>
      <c r="L329" s="26" t="s">
        <v>899</v>
      </c>
      <c r="M329" s="26"/>
      <c r="N329" s="26" t="s">
        <v>901</v>
      </c>
      <c r="O329" s="26">
        <v>55440</v>
      </c>
      <c r="P329" s="26"/>
      <c r="Q329" s="26">
        <v>9528826753</v>
      </c>
      <c r="R329" s="26">
        <v>9528836500</v>
      </c>
      <c r="S329" s="26" t="s">
        <v>3167</v>
      </c>
      <c r="T329" s="26" t="s">
        <v>3954</v>
      </c>
      <c r="U329" s="26" t="s">
        <v>647</v>
      </c>
      <c r="V329" s="26" t="s">
        <v>3955</v>
      </c>
      <c r="W329" s="26" t="s">
        <v>3956</v>
      </c>
      <c r="X329" s="26" t="s">
        <v>604</v>
      </c>
      <c r="Y329" s="26" t="s">
        <v>3957</v>
      </c>
      <c r="Z329" s="26" t="s">
        <v>3958</v>
      </c>
      <c r="AA329" s="26" t="s">
        <v>3959</v>
      </c>
      <c r="AB329" s="26">
        <v>9528836559</v>
      </c>
      <c r="AC329" s="26"/>
      <c r="AD329" s="26"/>
      <c r="AE329" s="26" t="s">
        <v>3960</v>
      </c>
      <c r="AF329" s="26" t="s">
        <v>3953</v>
      </c>
      <c r="AG329" s="26"/>
      <c r="AH329" s="26" t="s">
        <v>899</v>
      </c>
      <c r="AI329" s="26"/>
      <c r="AJ329" s="26" t="s">
        <v>901</v>
      </c>
      <c r="AK329" s="26">
        <v>55440</v>
      </c>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t="s">
        <v>3961</v>
      </c>
      <c r="CG329" s="26"/>
      <c r="CH329" s="26"/>
      <c r="CI329" s="26"/>
      <c r="CJ329" s="26"/>
      <c r="CK329" s="26"/>
      <c r="CL329" s="26"/>
      <c r="CM329" s="26"/>
      <c r="CN329" s="26">
        <v>700</v>
      </c>
      <c r="CO329" s="26">
        <v>648</v>
      </c>
      <c r="CP329" s="26"/>
      <c r="CQ329" s="26"/>
      <c r="CR329" s="26"/>
      <c r="CS329" s="26" t="s">
        <v>561</v>
      </c>
      <c r="CT329" s="26">
        <v>12</v>
      </c>
      <c r="CU329" s="26"/>
      <c r="CV329" s="26"/>
      <c r="CW329" s="26">
        <v>44547</v>
      </c>
      <c r="CX329" s="26"/>
      <c r="CY329" s="26"/>
      <c r="CZ329" s="26"/>
      <c r="DA329" s="26"/>
      <c r="DB329" s="26"/>
      <c r="DC329" s="26"/>
      <c r="DD329" s="26" t="s">
        <v>3962</v>
      </c>
      <c r="DE329" s="26" t="s">
        <v>3963</v>
      </c>
      <c r="DF329" s="26" t="s">
        <v>3964</v>
      </c>
      <c r="DG329" s="26" t="s">
        <v>3965</v>
      </c>
      <c r="DH329" s="26">
        <v>9528836584</v>
      </c>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row>
    <row r="330" spans="1:155" x14ac:dyDescent="0.2">
      <c r="A330" s="739">
        <v>10124</v>
      </c>
      <c r="B330" s="26" t="s">
        <v>3959</v>
      </c>
      <c r="C330" s="26"/>
      <c r="D330" s="26"/>
      <c r="E330" s="26"/>
      <c r="F330" s="26"/>
      <c r="G330" s="26"/>
      <c r="H330" s="26"/>
      <c r="I330" s="26"/>
      <c r="J330" s="26" t="s">
        <v>3953</v>
      </c>
      <c r="K330" s="26"/>
      <c r="L330" s="26" t="s">
        <v>899</v>
      </c>
      <c r="M330" s="26" t="s">
        <v>900</v>
      </c>
      <c r="N330" s="26" t="s">
        <v>901</v>
      </c>
      <c r="O330" s="26">
        <v>55440</v>
      </c>
      <c r="P330" s="26"/>
      <c r="Q330" s="26">
        <v>9528835383</v>
      </c>
      <c r="R330" s="26">
        <v>9528835120</v>
      </c>
      <c r="S330" s="26" t="s">
        <v>3966</v>
      </c>
      <c r="T330" s="26" t="s">
        <v>1386</v>
      </c>
      <c r="U330" s="26" t="s">
        <v>553</v>
      </c>
      <c r="V330" s="26" t="s">
        <v>3967</v>
      </c>
      <c r="W330" s="26" t="s">
        <v>3956</v>
      </c>
      <c r="X330" s="26" t="s">
        <v>604</v>
      </c>
      <c r="Y330" s="26" t="s">
        <v>3957</v>
      </c>
      <c r="Z330" s="26" t="s">
        <v>3958</v>
      </c>
      <c r="AA330" s="26" t="s">
        <v>3959</v>
      </c>
      <c r="AB330" s="26">
        <v>9528836559</v>
      </c>
      <c r="AC330" s="26"/>
      <c r="AD330" s="26"/>
      <c r="AE330" s="26" t="s">
        <v>3960</v>
      </c>
      <c r="AF330" s="26" t="s">
        <v>3953</v>
      </c>
      <c r="AG330" s="26"/>
      <c r="AH330" s="26" t="s">
        <v>899</v>
      </c>
      <c r="AI330" s="26" t="s">
        <v>900</v>
      </c>
      <c r="AJ330" s="26" t="s">
        <v>901</v>
      </c>
      <c r="AK330" s="26">
        <v>55440</v>
      </c>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t="s">
        <v>3961</v>
      </c>
      <c r="CG330" s="26"/>
      <c r="CH330" s="26"/>
      <c r="CI330" s="26"/>
      <c r="CJ330" s="26"/>
      <c r="CK330" s="26"/>
      <c r="CL330" s="26"/>
      <c r="CM330" s="26"/>
      <c r="CN330" s="26">
        <v>905</v>
      </c>
      <c r="CO330" s="26">
        <v>538</v>
      </c>
      <c r="CP330" s="26"/>
      <c r="CQ330" s="26"/>
      <c r="CR330" s="26"/>
      <c r="CS330" s="26" t="s">
        <v>561</v>
      </c>
      <c r="CT330" s="26">
        <v>12</v>
      </c>
      <c r="CU330" s="26"/>
      <c r="CV330" s="26"/>
      <c r="CW330" s="26">
        <v>95766</v>
      </c>
      <c r="CX330" s="26"/>
      <c r="CY330" s="26"/>
      <c r="CZ330" s="26"/>
      <c r="DA330" s="26"/>
      <c r="DB330" s="26"/>
      <c r="DC330" s="26"/>
      <c r="DD330" s="26" t="s">
        <v>3962</v>
      </c>
      <c r="DE330" s="26" t="s">
        <v>3963</v>
      </c>
      <c r="DF330" s="26" t="s">
        <v>3968</v>
      </c>
      <c r="DG330" s="26" t="s">
        <v>3965</v>
      </c>
      <c r="DH330" s="26">
        <v>9528836584</v>
      </c>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row>
    <row r="331" spans="1:155" x14ac:dyDescent="0.2">
      <c r="A331" s="739">
        <v>11741</v>
      </c>
      <c r="B331" s="26" t="s">
        <v>3969</v>
      </c>
      <c r="C331" s="26"/>
      <c r="D331" s="26"/>
      <c r="E331" s="26"/>
      <c r="F331" s="26"/>
      <c r="G331" s="26"/>
      <c r="H331" s="26"/>
      <c r="I331" s="26"/>
      <c r="J331" s="26" t="s">
        <v>3970</v>
      </c>
      <c r="K331" s="26"/>
      <c r="L331" s="26" t="s">
        <v>1176</v>
      </c>
      <c r="M331" s="26"/>
      <c r="N331" s="26" t="s">
        <v>1178</v>
      </c>
      <c r="O331" s="26">
        <v>37228</v>
      </c>
      <c r="P331" s="26" t="s">
        <v>545</v>
      </c>
      <c r="Q331" s="26">
        <v>6155643445</v>
      </c>
      <c r="R331" s="26">
        <v>6154014566</v>
      </c>
      <c r="S331" s="26" t="s">
        <v>2120</v>
      </c>
      <c r="T331" s="26" t="s">
        <v>3971</v>
      </c>
      <c r="U331" s="26" t="s">
        <v>3972</v>
      </c>
      <c r="V331" s="26" t="s">
        <v>3973</v>
      </c>
      <c r="W331" s="26" t="s">
        <v>3974</v>
      </c>
      <c r="X331" s="26" t="s">
        <v>3975</v>
      </c>
      <c r="Y331" s="26" t="s">
        <v>3976</v>
      </c>
      <c r="Z331" s="26" t="s">
        <v>3977</v>
      </c>
      <c r="AA331" s="26" t="s">
        <v>3969</v>
      </c>
      <c r="AB331" s="26">
        <v>8049043667</v>
      </c>
      <c r="AC331" s="26"/>
      <c r="AD331" s="26"/>
      <c r="AE331" s="26" t="s">
        <v>3973</v>
      </c>
      <c r="AF331" s="26" t="s">
        <v>3970</v>
      </c>
      <c r="AG331" s="26" t="s">
        <v>545</v>
      </c>
      <c r="AH331" s="26" t="s">
        <v>1176</v>
      </c>
      <c r="AI331" s="26"/>
      <c r="AJ331" s="26" t="s">
        <v>1178</v>
      </c>
      <c r="AK331" s="26">
        <v>37228</v>
      </c>
      <c r="AL331" s="26" t="s">
        <v>545</v>
      </c>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t="s">
        <v>3978</v>
      </c>
      <c r="CG331" s="26"/>
      <c r="CH331" s="26"/>
      <c r="CI331" s="26"/>
      <c r="CJ331" s="26"/>
      <c r="CK331" s="26"/>
      <c r="CL331" s="26"/>
      <c r="CM331" s="26"/>
      <c r="CN331" s="26">
        <v>1578</v>
      </c>
      <c r="CO331" s="26">
        <v>1612</v>
      </c>
      <c r="CP331" s="26"/>
      <c r="CQ331" s="26"/>
      <c r="CR331" s="26"/>
      <c r="CS331" s="26" t="s">
        <v>561</v>
      </c>
      <c r="CT331" s="26">
        <v>12</v>
      </c>
      <c r="CU331" s="26"/>
      <c r="CV331" s="26"/>
      <c r="CW331" s="26">
        <v>12902</v>
      </c>
      <c r="CX331" s="740">
        <v>901</v>
      </c>
      <c r="CY331" s="26"/>
      <c r="CZ331" s="26"/>
      <c r="DA331" s="26"/>
      <c r="DB331" s="26"/>
      <c r="DC331" s="26"/>
      <c r="DD331" s="26" t="s">
        <v>3979</v>
      </c>
      <c r="DE331" s="26" t="s">
        <v>3980</v>
      </c>
      <c r="DF331" s="26" t="s">
        <v>1571</v>
      </c>
      <c r="DG331" s="26" t="s">
        <v>3973</v>
      </c>
      <c r="DH331" s="26">
        <v>6155643480</v>
      </c>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row>
    <row r="332" spans="1:155" x14ac:dyDescent="0.2">
      <c r="A332" s="739">
        <v>10168</v>
      </c>
      <c r="B332" s="26" t="s">
        <v>3981</v>
      </c>
      <c r="C332" s="26"/>
      <c r="D332" s="26"/>
      <c r="E332" s="26"/>
      <c r="F332" s="26"/>
      <c r="G332" s="26"/>
      <c r="H332" s="26"/>
      <c r="I332" s="26"/>
      <c r="J332" s="26" t="s">
        <v>3982</v>
      </c>
      <c r="K332" s="26" t="s">
        <v>3983</v>
      </c>
      <c r="L332" s="26" t="s">
        <v>899</v>
      </c>
      <c r="M332" s="26" t="s">
        <v>900</v>
      </c>
      <c r="N332" s="26" t="s">
        <v>901</v>
      </c>
      <c r="O332" s="26">
        <v>55415</v>
      </c>
      <c r="P332" s="26" t="s">
        <v>545</v>
      </c>
      <c r="Q332" s="26">
        <v>6125433789</v>
      </c>
      <c r="R332" s="26"/>
      <c r="S332" s="26" t="s">
        <v>3984</v>
      </c>
      <c r="T332" s="26" t="s">
        <v>3985</v>
      </c>
      <c r="U332" s="26" t="s">
        <v>963</v>
      </c>
      <c r="V332" s="26" t="s">
        <v>3986</v>
      </c>
      <c r="W332" s="26" t="s">
        <v>3987</v>
      </c>
      <c r="X332" s="26" t="s">
        <v>1939</v>
      </c>
      <c r="Y332" s="26" t="s">
        <v>3988</v>
      </c>
      <c r="Z332" s="26" t="s">
        <v>3989</v>
      </c>
      <c r="AA332" s="26" t="s">
        <v>3981</v>
      </c>
      <c r="AB332" s="26">
        <v>6125433321</v>
      </c>
      <c r="AC332" s="26"/>
      <c r="AD332" s="26"/>
      <c r="AE332" s="26" t="s">
        <v>3990</v>
      </c>
      <c r="AF332" s="26" t="s">
        <v>3982</v>
      </c>
      <c r="AG332" s="26" t="s">
        <v>3983</v>
      </c>
      <c r="AH332" s="26" t="s">
        <v>899</v>
      </c>
      <c r="AI332" s="26" t="s">
        <v>900</v>
      </c>
      <c r="AJ332" s="26" t="s">
        <v>901</v>
      </c>
      <c r="AK332" s="26">
        <v>55415</v>
      </c>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t="s">
        <v>3991</v>
      </c>
      <c r="CG332" s="26"/>
      <c r="CH332" s="26"/>
      <c r="CI332" s="26"/>
      <c r="CJ332" s="26"/>
      <c r="CK332" s="26"/>
      <c r="CL332" s="26"/>
      <c r="CM332" s="26"/>
      <c r="CN332" s="26">
        <v>937</v>
      </c>
      <c r="CO332" s="26">
        <v>778</v>
      </c>
      <c r="CP332" s="26"/>
      <c r="CQ332" s="26"/>
      <c r="CR332" s="26"/>
      <c r="CS332" s="26" t="s">
        <v>561</v>
      </c>
      <c r="CT332" s="26">
        <v>12</v>
      </c>
      <c r="CU332" s="26"/>
      <c r="CV332" s="26"/>
      <c r="CW332" s="26">
        <v>52627</v>
      </c>
      <c r="CX332" s="26"/>
      <c r="CY332" s="26"/>
      <c r="CZ332" s="26"/>
      <c r="DA332" s="26"/>
      <c r="DB332" s="26"/>
      <c r="DC332" s="26"/>
      <c r="DD332" s="26" t="s">
        <v>3992</v>
      </c>
      <c r="DE332" s="26" t="s">
        <v>3993</v>
      </c>
      <c r="DF332" s="26" t="s">
        <v>3994</v>
      </c>
      <c r="DG332" s="26" t="s">
        <v>3995</v>
      </c>
      <c r="DH332" s="26">
        <v>6125434585</v>
      </c>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row>
    <row r="333" spans="1:155" x14ac:dyDescent="0.2">
      <c r="A333" s="739">
        <v>10126</v>
      </c>
      <c r="B333" s="26" t="s">
        <v>3996</v>
      </c>
      <c r="C333" s="26"/>
      <c r="D333" s="26"/>
      <c r="E333" s="26"/>
      <c r="F333" s="26"/>
      <c r="G333" s="26"/>
      <c r="H333" s="26"/>
      <c r="I333" s="26"/>
      <c r="J333" s="26" t="s">
        <v>3997</v>
      </c>
      <c r="K333" s="26" t="s">
        <v>3998</v>
      </c>
      <c r="L333" s="26" t="s">
        <v>1053</v>
      </c>
      <c r="M333" s="26" t="s">
        <v>1016</v>
      </c>
      <c r="N333" s="26" t="s">
        <v>550</v>
      </c>
      <c r="O333" s="26">
        <v>60606</v>
      </c>
      <c r="P333" s="26" t="s">
        <v>545</v>
      </c>
      <c r="Q333" s="26">
        <v>3129770904</v>
      </c>
      <c r="R333" s="26">
        <v>3122731984</v>
      </c>
      <c r="S333" s="26" t="s">
        <v>1026</v>
      </c>
      <c r="T333" s="26" t="s">
        <v>3999</v>
      </c>
      <c r="U333" s="26" t="s">
        <v>647</v>
      </c>
      <c r="V333" s="26" t="s">
        <v>4000</v>
      </c>
      <c r="W333" s="26" t="s">
        <v>4001</v>
      </c>
      <c r="X333" s="26" t="s">
        <v>4002</v>
      </c>
      <c r="Y333" s="26" t="s">
        <v>4003</v>
      </c>
      <c r="Z333" s="26" t="s">
        <v>619</v>
      </c>
      <c r="AA333" s="26" t="s">
        <v>3996</v>
      </c>
      <c r="AB333" s="26">
        <v>3123867444</v>
      </c>
      <c r="AC333" s="26"/>
      <c r="AD333" s="26">
        <v>3122731984</v>
      </c>
      <c r="AE333" s="26" t="s">
        <v>4004</v>
      </c>
      <c r="AF333" s="26" t="s">
        <v>3997</v>
      </c>
      <c r="AG333" s="26" t="s">
        <v>3998</v>
      </c>
      <c r="AH333" s="26" t="s">
        <v>1053</v>
      </c>
      <c r="AI333" s="26" t="s">
        <v>1016</v>
      </c>
      <c r="AJ333" s="26" t="s">
        <v>550</v>
      </c>
      <c r="AK333" s="26">
        <v>60606</v>
      </c>
      <c r="AL333" s="26" t="s">
        <v>545</v>
      </c>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t="s">
        <v>545</v>
      </c>
      <c r="CG333" s="26"/>
      <c r="CH333" s="26"/>
      <c r="CI333" s="26"/>
      <c r="CJ333" s="26"/>
      <c r="CK333" s="26"/>
      <c r="CL333" s="26"/>
      <c r="CM333" s="26"/>
      <c r="CN333" s="26">
        <v>907</v>
      </c>
      <c r="CO333" s="26">
        <v>2966</v>
      </c>
      <c r="CP333" s="26"/>
      <c r="CQ333" s="26"/>
      <c r="CR333" s="26"/>
      <c r="CS333" s="26" t="s">
        <v>561</v>
      </c>
      <c r="CT333" s="26">
        <v>12</v>
      </c>
      <c r="CU333" s="26"/>
      <c r="CV333" s="26"/>
      <c r="CW333" s="26">
        <v>64394</v>
      </c>
      <c r="CX333" s="26" t="s">
        <v>545</v>
      </c>
      <c r="CY333" s="26"/>
      <c r="CZ333" s="26"/>
      <c r="DA333" s="26"/>
      <c r="DB333" s="26"/>
      <c r="DC333" s="26"/>
      <c r="DD333" s="26" t="s">
        <v>883</v>
      </c>
      <c r="DE333" s="26" t="s">
        <v>4005</v>
      </c>
      <c r="DF333" s="26" t="s">
        <v>4006</v>
      </c>
      <c r="DG333" s="26" t="s">
        <v>4007</v>
      </c>
      <c r="DH333" s="26">
        <v>3129770904</v>
      </c>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row>
    <row r="334" spans="1:155" x14ac:dyDescent="0.2">
      <c r="A334" s="739">
        <v>11751</v>
      </c>
      <c r="B334" s="26" t="s">
        <v>4008</v>
      </c>
      <c r="C334" s="26"/>
      <c r="D334" s="26"/>
      <c r="E334" s="26"/>
      <c r="F334" s="26"/>
      <c r="G334" s="26" t="s">
        <v>4009</v>
      </c>
      <c r="H334" s="26" t="s">
        <v>545</v>
      </c>
      <c r="I334" s="26" t="s">
        <v>545</v>
      </c>
      <c r="J334" s="26" t="s">
        <v>4010</v>
      </c>
      <c r="K334" s="26" t="s">
        <v>4011</v>
      </c>
      <c r="L334" s="26" t="s">
        <v>1053</v>
      </c>
      <c r="M334" s="26" t="s">
        <v>1016</v>
      </c>
      <c r="N334" s="26" t="s">
        <v>550</v>
      </c>
      <c r="O334" s="26">
        <v>60602</v>
      </c>
      <c r="P334" s="26" t="s">
        <v>545</v>
      </c>
      <c r="Q334" s="26">
        <v>3123805555</v>
      </c>
      <c r="R334" s="26">
        <v>3122288077</v>
      </c>
      <c r="S334" s="26" t="s">
        <v>2357</v>
      </c>
      <c r="T334" s="26" t="s">
        <v>4012</v>
      </c>
      <c r="U334" s="26" t="s">
        <v>553</v>
      </c>
      <c r="V334" s="26" t="s">
        <v>4013</v>
      </c>
      <c r="W334" s="26" t="s">
        <v>4014</v>
      </c>
      <c r="X334" s="26" t="s">
        <v>1716</v>
      </c>
      <c r="Y334" s="26" t="s">
        <v>4015</v>
      </c>
      <c r="Z334" s="26" t="s">
        <v>3443</v>
      </c>
      <c r="AA334" s="26" t="s">
        <v>4008</v>
      </c>
      <c r="AB334" s="26">
        <v>6465609330</v>
      </c>
      <c r="AC334" s="26"/>
      <c r="AD334" s="26"/>
      <c r="AE334" s="26" t="s">
        <v>4016</v>
      </c>
      <c r="AF334" s="26" t="s">
        <v>4010</v>
      </c>
      <c r="AG334" s="26" t="s">
        <v>4011</v>
      </c>
      <c r="AH334" s="26" t="s">
        <v>1053</v>
      </c>
      <c r="AI334" s="26" t="s">
        <v>1016</v>
      </c>
      <c r="AJ334" s="26" t="s">
        <v>550</v>
      </c>
      <c r="AK334" s="26">
        <v>60602</v>
      </c>
      <c r="AL334" s="26" t="s">
        <v>545</v>
      </c>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t="s">
        <v>4017</v>
      </c>
      <c r="CG334" s="26"/>
      <c r="CH334" s="26"/>
      <c r="CI334" s="26"/>
      <c r="CJ334" s="26"/>
      <c r="CK334" s="26"/>
      <c r="CL334" s="26"/>
      <c r="CM334" s="26"/>
      <c r="CN334" s="26">
        <v>2927</v>
      </c>
      <c r="CO334" s="26">
        <v>1823</v>
      </c>
      <c r="CP334" s="26"/>
      <c r="CQ334" s="26"/>
      <c r="CR334" s="26"/>
      <c r="CS334" s="26" t="s">
        <v>561</v>
      </c>
      <c r="CT334" s="26">
        <v>12</v>
      </c>
      <c r="CU334" s="26"/>
      <c r="CV334" s="26"/>
      <c r="CW334" s="26">
        <v>10200</v>
      </c>
      <c r="CX334" s="740">
        <v>4666</v>
      </c>
      <c r="CY334" s="26"/>
      <c r="CZ334" s="26"/>
      <c r="DA334" s="26"/>
      <c r="DB334" s="26"/>
      <c r="DC334" s="26" t="s">
        <v>545</v>
      </c>
      <c r="DD334" s="26" t="s">
        <v>663</v>
      </c>
      <c r="DE334" s="26" t="s">
        <v>4018</v>
      </c>
      <c r="DF334" s="26" t="s">
        <v>4019</v>
      </c>
      <c r="DG334" s="26" t="s">
        <v>4020</v>
      </c>
      <c r="DH334" s="26">
        <v>4697094102</v>
      </c>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row>
    <row r="335" spans="1:155" x14ac:dyDescent="0.2">
      <c r="A335" s="739">
        <v>10389</v>
      </c>
      <c r="B335" s="26" t="s">
        <v>4021</v>
      </c>
      <c r="C335" s="26"/>
      <c r="D335" s="26"/>
      <c r="E335" s="26"/>
      <c r="F335" s="26"/>
      <c r="G335" s="26"/>
      <c r="H335" s="26"/>
      <c r="I335" s="26"/>
      <c r="J335" s="26" t="s">
        <v>4022</v>
      </c>
      <c r="K335" s="26" t="s">
        <v>4023</v>
      </c>
      <c r="L335" s="26" t="s">
        <v>2820</v>
      </c>
      <c r="M335" s="26" t="s">
        <v>3546</v>
      </c>
      <c r="N335" s="26" t="s">
        <v>731</v>
      </c>
      <c r="O335" s="26">
        <v>15222</v>
      </c>
      <c r="P335" s="26">
        <v>3022</v>
      </c>
      <c r="Q335" s="26">
        <v>4125442221</v>
      </c>
      <c r="R335" s="26">
        <v>4125448054</v>
      </c>
      <c r="S335" s="26" t="s">
        <v>724</v>
      </c>
      <c r="T335" s="26" t="s">
        <v>4024</v>
      </c>
      <c r="U335" s="26" t="s">
        <v>647</v>
      </c>
      <c r="V335" s="26" t="s">
        <v>4025</v>
      </c>
      <c r="W335" s="26" t="s">
        <v>4026</v>
      </c>
      <c r="X335" s="26" t="s">
        <v>1716</v>
      </c>
      <c r="Y335" s="26" t="s">
        <v>4027</v>
      </c>
      <c r="Z335" s="26" t="s">
        <v>4028</v>
      </c>
      <c r="AA335" s="26" t="s">
        <v>4029</v>
      </c>
      <c r="AB335" s="26">
        <v>4125441335</v>
      </c>
      <c r="AC335" s="26"/>
      <c r="AD335" s="26">
        <v>4125448674</v>
      </c>
      <c r="AE335" s="26" t="s">
        <v>4030</v>
      </c>
      <c r="AF335" s="26" t="s">
        <v>4022</v>
      </c>
      <c r="AG335" s="26" t="s">
        <v>4023</v>
      </c>
      <c r="AH335" s="26" t="s">
        <v>2820</v>
      </c>
      <c r="AI335" s="26" t="s">
        <v>3546</v>
      </c>
      <c r="AJ335" s="26" t="s">
        <v>731</v>
      </c>
      <c r="AK335" s="26">
        <v>15222</v>
      </c>
      <c r="AL335" s="26">
        <v>3022</v>
      </c>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t="s">
        <v>4031</v>
      </c>
      <c r="CG335" s="26"/>
      <c r="CH335" s="26"/>
      <c r="CI335" s="26"/>
      <c r="CJ335" s="26"/>
      <c r="CK335" s="26"/>
      <c r="CL335" s="26"/>
      <c r="CM335" s="26"/>
      <c r="CN335" s="26">
        <v>1031</v>
      </c>
      <c r="CO335" s="26">
        <v>565</v>
      </c>
      <c r="CP335" s="26"/>
      <c r="CQ335" s="26"/>
      <c r="CR335" s="26"/>
      <c r="CS335" s="26" t="s">
        <v>561</v>
      </c>
      <c r="CT335" s="26">
        <v>12</v>
      </c>
      <c r="CU335" s="26"/>
      <c r="CV335" s="26"/>
      <c r="CW335" s="26">
        <v>71768</v>
      </c>
      <c r="CX335" s="740">
        <v>812</v>
      </c>
      <c r="CY335" s="26"/>
      <c r="CZ335" s="26"/>
      <c r="DA335" s="26"/>
      <c r="DB335" s="26"/>
      <c r="DC335" s="26"/>
      <c r="DD335" s="26" t="s">
        <v>1669</v>
      </c>
      <c r="DE335" s="26" t="s">
        <v>4032</v>
      </c>
      <c r="DF335" s="26" t="s">
        <v>2952</v>
      </c>
      <c r="DG335" s="26" t="s">
        <v>4033</v>
      </c>
      <c r="DH335" s="26">
        <v>4125448338</v>
      </c>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row>
    <row r="336" spans="1:155" x14ac:dyDescent="0.2">
      <c r="A336" s="739">
        <v>10127</v>
      </c>
      <c r="B336" s="26" t="s">
        <v>4034</v>
      </c>
      <c r="C336" s="26"/>
      <c r="D336" s="26"/>
      <c r="E336" s="26"/>
      <c r="F336" s="26"/>
      <c r="G336" s="26"/>
      <c r="H336" s="26"/>
      <c r="I336" s="26"/>
      <c r="J336" s="26" t="s">
        <v>4035</v>
      </c>
      <c r="K336" s="26"/>
      <c r="L336" s="26" t="s">
        <v>2820</v>
      </c>
      <c r="M336" s="26" t="s">
        <v>3546</v>
      </c>
      <c r="N336" s="26" t="s">
        <v>731</v>
      </c>
      <c r="O336" s="26">
        <v>15253</v>
      </c>
      <c r="P336" s="26">
        <v>5061</v>
      </c>
      <c r="Q336" s="26">
        <v>8003285433</v>
      </c>
      <c r="R336" s="26">
        <v>4125441053</v>
      </c>
      <c r="S336" s="26" t="s">
        <v>4036</v>
      </c>
      <c r="T336" s="26" t="s">
        <v>2071</v>
      </c>
      <c r="U336" s="26" t="s">
        <v>647</v>
      </c>
      <c r="V336" s="26" t="s">
        <v>4037</v>
      </c>
      <c r="W336" s="26" t="s">
        <v>4038</v>
      </c>
      <c r="X336" s="26" t="s">
        <v>1220</v>
      </c>
      <c r="Y336" s="26" t="s">
        <v>4032</v>
      </c>
      <c r="Z336" s="26" t="s">
        <v>4039</v>
      </c>
      <c r="AA336" s="26" t="s">
        <v>4034</v>
      </c>
      <c r="AB336" s="26">
        <v>8003285433</v>
      </c>
      <c r="AC336" s="26"/>
      <c r="AD336" s="26">
        <v>4125441053</v>
      </c>
      <c r="AE336" s="26" t="s">
        <v>4037</v>
      </c>
      <c r="AF336" s="26" t="s">
        <v>4022</v>
      </c>
      <c r="AG336" s="26" t="s">
        <v>4040</v>
      </c>
      <c r="AH336" s="26" t="s">
        <v>2820</v>
      </c>
      <c r="AI336" s="26" t="s">
        <v>3546</v>
      </c>
      <c r="AJ336" s="26" t="s">
        <v>731</v>
      </c>
      <c r="AK336" s="26">
        <v>15222</v>
      </c>
      <c r="AL336" s="26">
        <v>3099</v>
      </c>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t="s">
        <v>4041</v>
      </c>
      <c r="CG336" s="26"/>
      <c r="CH336" s="26"/>
      <c r="CI336" s="26"/>
      <c r="CJ336" s="26"/>
      <c r="CK336" s="26"/>
      <c r="CL336" s="26"/>
      <c r="CM336" s="26"/>
      <c r="CN336" s="26">
        <v>510</v>
      </c>
      <c r="CO336" s="26">
        <v>812</v>
      </c>
      <c r="CP336" s="26"/>
      <c r="CQ336" s="26"/>
      <c r="CR336" s="26"/>
      <c r="CS336" s="26" t="s">
        <v>561</v>
      </c>
      <c r="CT336" s="26">
        <v>12</v>
      </c>
      <c r="CU336" s="26"/>
      <c r="CV336" s="26"/>
      <c r="CW336" s="26">
        <v>93440</v>
      </c>
      <c r="CX336" s="740">
        <v>812</v>
      </c>
      <c r="CY336" s="26"/>
      <c r="CZ336" s="26"/>
      <c r="DA336" s="26"/>
      <c r="DB336" s="26"/>
      <c r="DC336" s="26"/>
      <c r="DD336" s="26" t="s">
        <v>3133</v>
      </c>
      <c r="DE336" s="26" t="s">
        <v>4042</v>
      </c>
      <c r="DF336" s="26" t="s">
        <v>4043</v>
      </c>
      <c r="DG336" s="26" t="s">
        <v>4037</v>
      </c>
      <c r="DH336" s="26">
        <v>8003285433</v>
      </c>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row>
    <row r="337" spans="1:155" x14ac:dyDescent="0.2">
      <c r="A337" s="739">
        <v>11445</v>
      </c>
      <c r="B337" s="26" t="s">
        <v>4044</v>
      </c>
      <c r="C337" s="26"/>
      <c r="D337" s="26"/>
      <c r="E337" s="26"/>
      <c r="F337" s="26"/>
      <c r="G337" s="26"/>
      <c r="H337" s="26"/>
      <c r="I337" s="26"/>
      <c r="J337" s="26" t="s">
        <v>4045</v>
      </c>
      <c r="K337" s="26"/>
      <c r="L337" s="26" t="s">
        <v>652</v>
      </c>
      <c r="M337" s="26" t="s">
        <v>653</v>
      </c>
      <c r="N337" s="26" t="s">
        <v>654</v>
      </c>
      <c r="O337" s="26">
        <v>50306</v>
      </c>
      <c r="P337" s="26"/>
      <c r="Q337" s="26">
        <v>5154407777</v>
      </c>
      <c r="R337" s="26">
        <v>5154407692</v>
      </c>
      <c r="S337" s="26" t="s">
        <v>4046</v>
      </c>
      <c r="T337" s="26" t="s">
        <v>4047</v>
      </c>
      <c r="U337" s="26" t="s">
        <v>629</v>
      </c>
      <c r="V337" s="26"/>
      <c r="W337" s="26" t="s">
        <v>4048</v>
      </c>
      <c r="X337" s="26" t="s">
        <v>4049</v>
      </c>
      <c r="Y337" s="26" t="s">
        <v>4050</v>
      </c>
      <c r="Z337" s="26" t="s">
        <v>4051</v>
      </c>
      <c r="AA337" s="26" t="s">
        <v>4044</v>
      </c>
      <c r="AB337" s="26">
        <v>5154407777</v>
      </c>
      <c r="AC337" s="26">
        <v>7854</v>
      </c>
      <c r="AD337" s="26">
        <v>5154407692</v>
      </c>
      <c r="AE337" s="26" t="s">
        <v>4052</v>
      </c>
      <c r="AF337" s="26" t="s">
        <v>4053</v>
      </c>
      <c r="AG337" s="26"/>
      <c r="AH337" s="26" t="s">
        <v>1768</v>
      </c>
      <c r="AI337" s="26" t="s">
        <v>653</v>
      </c>
      <c r="AJ337" s="26" t="s">
        <v>654</v>
      </c>
      <c r="AK337" s="26">
        <v>50266</v>
      </c>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t="s">
        <v>4054</v>
      </c>
      <c r="CG337" s="26"/>
      <c r="CH337" s="26"/>
      <c r="CI337" s="26"/>
      <c r="CJ337" s="26"/>
      <c r="CK337" s="26"/>
      <c r="CL337" s="26"/>
      <c r="CM337" s="26"/>
      <c r="CN337" s="26">
        <v>1292</v>
      </c>
      <c r="CO337" s="26">
        <v>1709</v>
      </c>
      <c r="CP337" s="26"/>
      <c r="CQ337" s="26"/>
      <c r="CR337" s="26"/>
      <c r="CS337" s="26" t="s">
        <v>561</v>
      </c>
      <c r="CT337" s="26">
        <v>12</v>
      </c>
      <c r="CU337" s="26"/>
      <c r="CV337" s="26"/>
      <c r="CW337" s="26">
        <v>64505</v>
      </c>
      <c r="CX337" s="26"/>
      <c r="CY337" s="26"/>
      <c r="CZ337" s="26"/>
      <c r="DA337" s="26"/>
      <c r="DB337" s="26"/>
      <c r="DC337" s="26"/>
      <c r="DD337" s="26" t="s">
        <v>4055</v>
      </c>
      <c r="DE337" s="26" t="s">
        <v>4056</v>
      </c>
      <c r="DF337" s="26" t="s">
        <v>4057</v>
      </c>
      <c r="DG337" s="26" t="s">
        <v>4058</v>
      </c>
      <c r="DH337" s="26">
        <v>5154407777</v>
      </c>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row>
    <row r="338" spans="1:155" x14ac:dyDescent="0.2">
      <c r="A338" s="739">
        <v>11446</v>
      </c>
      <c r="B338" s="26" t="s">
        <v>4059</v>
      </c>
      <c r="C338" s="26"/>
      <c r="D338" s="26"/>
      <c r="E338" s="26"/>
      <c r="F338" s="26"/>
      <c r="G338" s="26"/>
      <c r="H338" s="26"/>
      <c r="I338" s="26"/>
      <c r="J338" s="26" t="s">
        <v>4060</v>
      </c>
      <c r="K338" s="26"/>
      <c r="L338" s="26" t="s">
        <v>2204</v>
      </c>
      <c r="M338" s="26" t="s">
        <v>4061</v>
      </c>
      <c r="N338" s="26" t="s">
        <v>550</v>
      </c>
      <c r="O338" s="26">
        <v>62715</v>
      </c>
      <c r="P338" s="26"/>
      <c r="Q338" s="26">
        <v>2177892500</v>
      </c>
      <c r="R338" s="26">
        <v>2175357117</v>
      </c>
      <c r="S338" s="26" t="s">
        <v>4062</v>
      </c>
      <c r="T338" s="26" t="s">
        <v>4063</v>
      </c>
      <c r="U338" s="26" t="s">
        <v>553</v>
      </c>
      <c r="V338" s="26" t="s">
        <v>4064</v>
      </c>
      <c r="W338" s="26" t="s">
        <v>4065</v>
      </c>
      <c r="X338" s="26" t="s">
        <v>4066</v>
      </c>
      <c r="Y338" s="26" t="s">
        <v>4067</v>
      </c>
      <c r="Z338" s="26" t="s">
        <v>2296</v>
      </c>
      <c r="AA338" s="26" t="s">
        <v>4059</v>
      </c>
      <c r="AB338" s="26">
        <v>2177892500</v>
      </c>
      <c r="AC338" s="26">
        <v>5279</v>
      </c>
      <c r="AD338" s="26">
        <v>2175357117</v>
      </c>
      <c r="AE338" s="26" t="s">
        <v>4064</v>
      </c>
      <c r="AF338" s="26" t="s">
        <v>4060</v>
      </c>
      <c r="AG338" s="26"/>
      <c r="AH338" s="26" t="s">
        <v>2204</v>
      </c>
      <c r="AI338" s="26" t="s">
        <v>4061</v>
      </c>
      <c r="AJ338" s="26" t="s">
        <v>550</v>
      </c>
      <c r="AK338" s="26">
        <v>62715</v>
      </c>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t="s">
        <v>4068</v>
      </c>
      <c r="CG338" s="26"/>
      <c r="CH338" s="26"/>
      <c r="CI338" s="26"/>
      <c r="CJ338" s="26"/>
      <c r="CK338" s="26"/>
      <c r="CL338" s="26"/>
      <c r="CM338" s="26"/>
      <c r="CN338" s="26">
        <v>1293</v>
      </c>
      <c r="CO338" s="26">
        <v>552</v>
      </c>
      <c r="CP338" s="26"/>
      <c r="CQ338" s="26"/>
      <c r="CR338" s="26"/>
      <c r="CS338" s="26" t="s">
        <v>561</v>
      </c>
      <c r="CT338" s="26">
        <v>12</v>
      </c>
      <c r="CU338" s="26"/>
      <c r="CV338" s="26"/>
      <c r="CW338" s="26">
        <v>22578</v>
      </c>
      <c r="CX338" s="26"/>
      <c r="CY338" s="26"/>
      <c r="CZ338" s="26"/>
      <c r="DA338" s="26"/>
      <c r="DB338" s="26"/>
      <c r="DC338" s="26"/>
      <c r="DD338" s="26" t="s">
        <v>4069</v>
      </c>
      <c r="DE338" s="26" t="s">
        <v>4070</v>
      </c>
      <c r="DF338" s="26" t="s">
        <v>4071</v>
      </c>
      <c r="DG338" s="26" t="s">
        <v>4064</v>
      </c>
      <c r="DH338" s="26">
        <v>2177892500</v>
      </c>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row>
    <row r="339" spans="1:155" x14ac:dyDescent="0.2">
      <c r="A339" s="739">
        <v>10128</v>
      </c>
      <c r="B339" s="26" t="s">
        <v>4072</v>
      </c>
      <c r="C339" s="26"/>
      <c r="D339" s="26"/>
      <c r="E339" s="26"/>
      <c r="F339" s="26"/>
      <c r="G339" s="26"/>
      <c r="H339" s="26"/>
      <c r="I339" s="26"/>
      <c r="J339" s="26" t="s">
        <v>4060</v>
      </c>
      <c r="K339" s="26"/>
      <c r="L339" s="26" t="s">
        <v>2204</v>
      </c>
      <c r="M339" s="26"/>
      <c r="N339" s="26" t="s">
        <v>550</v>
      </c>
      <c r="O339" s="26">
        <v>62715</v>
      </c>
      <c r="P339" s="26" t="s">
        <v>545</v>
      </c>
      <c r="Q339" s="26">
        <v>2177892500</v>
      </c>
      <c r="R339" s="26"/>
      <c r="S339" s="26" t="s">
        <v>4062</v>
      </c>
      <c r="T339" s="26" t="s">
        <v>4073</v>
      </c>
      <c r="U339" s="26" t="s">
        <v>2208</v>
      </c>
      <c r="V339" s="26" t="s">
        <v>4074</v>
      </c>
      <c r="W339" s="26"/>
      <c r="X339" s="26" t="s">
        <v>1074</v>
      </c>
      <c r="Y339" s="26" t="s">
        <v>1092</v>
      </c>
      <c r="Z339" s="26" t="s">
        <v>4075</v>
      </c>
      <c r="AA339" s="26" t="s">
        <v>4072</v>
      </c>
      <c r="AB339" s="26">
        <v>2179938608</v>
      </c>
      <c r="AC339" s="26"/>
      <c r="AD339" s="26"/>
      <c r="AE339" s="26" t="s">
        <v>4076</v>
      </c>
      <c r="AF339" s="26" t="s">
        <v>4060</v>
      </c>
      <c r="AG339" s="26" t="s">
        <v>545</v>
      </c>
      <c r="AH339" s="26" t="s">
        <v>2204</v>
      </c>
      <c r="AI339" s="26"/>
      <c r="AJ339" s="26" t="s">
        <v>550</v>
      </c>
      <c r="AK339" s="26">
        <v>62715</v>
      </c>
      <c r="AL339" s="26" t="s">
        <v>545</v>
      </c>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v>908</v>
      </c>
      <c r="CO339" s="26">
        <v>749</v>
      </c>
      <c r="CP339" s="26"/>
      <c r="CQ339" s="26"/>
      <c r="CR339" s="26"/>
      <c r="CS339" s="26" t="s">
        <v>561</v>
      </c>
      <c r="CT339" s="26">
        <v>12</v>
      </c>
      <c r="CU339" s="26"/>
      <c r="CV339" s="26"/>
      <c r="CW339" s="26">
        <v>64513</v>
      </c>
      <c r="CX339" s="740">
        <v>300</v>
      </c>
      <c r="CY339" s="26"/>
      <c r="CZ339" s="26"/>
      <c r="DA339" s="26"/>
      <c r="DB339" s="26"/>
      <c r="DC339" s="26"/>
      <c r="DD339" s="26" t="s">
        <v>4077</v>
      </c>
      <c r="DE339" s="26" t="s">
        <v>4078</v>
      </c>
      <c r="DF339" s="26" t="s">
        <v>4079</v>
      </c>
      <c r="DG339" s="26" t="s">
        <v>4080</v>
      </c>
      <c r="DH339" s="26">
        <v>2177892500</v>
      </c>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row>
    <row r="340" spans="1:155" x14ac:dyDescent="0.2">
      <c r="A340" s="739">
        <v>11447</v>
      </c>
      <c r="B340" s="26" t="s">
        <v>4081</v>
      </c>
      <c r="C340" s="26"/>
      <c r="D340" s="26"/>
      <c r="E340" s="26"/>
      <c r="F340" s="26"/>
      <c r="G340" s="26"/>
      <c r="H340" s="26"/>
      <c r="I340" s="26"/>
      <c r="J340" s="26" t="s">
        <v>4060</v>
      </c>
      <c r="K340" s="26"/>
      <c r="L340" s="26" t="s">
        <v>2204</v>
      </c>
      <c r="M340" s="26" t="s">
        <v>4061</v>
      </c>
      <c r="N340" s="26" t="s">
        <v>550</v>
      </c>
      <c r="O340" s="26">
        <v>62715</v>
      </c>
      <c r="P340" s="26"/>
      <c r="Q340" s="26">
        <v>2177892500</v>
      </c>
      <c r="R340" s="26">
        <v>2175357117</v>
      </c>
      <c r="S340" s="26" t="s">
        <v>4062</v>
      </c>
      <c r="T340" s="26" t="s">
        <v>4063</v>
      </c>
      <c r="U340" s="26" t="s">
        <v>553</v>
      </c>
      <c r="V340" s="26" t="s">
        <v>4064</v>
      </c>
      <c r="W340" s="26" t="s">
        <v>4065</v>
      </c>
      <c r="X340" s="26" t="s">
        <v>4066</v>
      </c>
      <c r="Y340" s="26" t="s">
        <v>4067</v>
      </c>
      <c r="Z340" s="26" t="s">
        <v>2296</v>
      </c>
      <c r="AA340" s="26" t="s">
        <v>4059</v>
      </c>
      <c r="AB340" s="26">
        <v>2177892500</v>
      </c>
      <c r="AC340" s="26">
        <v>5279</v>
      </c>
      <c r="AD340" s="26">
        <v>2175357117</v>
      </c>
      <c r="AE340" s="26" t="s">
        <v>4064</v>
      </c>
      <c r="AF340" s="26" t="s">
        <v>4060</v>
      </c>
      <c r="AG340" s="26"/>
      <c r="AH340" s="26" t="s">
        <v>2204</v>
      </c>
      <c r="AI340" s="26" t="s">
        <v>4061</v>
      </c>
      <c r="AJ340" s="26" t="s">
        <v>550</v>
      </c>
      <c r="AK340" s="26">
        <v>62715</v>
      </c>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t="s">
        <v>4068</v>
      </c>
      <c r="CG340" s="26"/>
      <c r="CH340" s="26"/>
      <c r="CI340" s="26"/>
      <c r="CJ340" s="26"/>
      <c r="CK340" s="26"/>
      <c r="CL340" s="26"/>
      <c r="CM340" s="26"/>
      <c r="CN340" s="26">
        <v>1294</v>
      </c>
      <c r="CO340" s="26">
        <v>552</v>
      </c>
      <c r="CP340" s="26"/>
      <c r="CQ340" s="26"/>
      <c r="CR340" s="26"/>
      <c r="CS340" s="26" t="s">
        <v>561</v>
      </c>
      <c r="CT340" s="26">
        <v>12</v>
      </c>
      <c r="CU340" s="26"/>
      <c r="CV340" s="26"/>
      <c r="CW340" s="26">
        <v>22756</v>
      </c>
      <c r="CX340" s="26"/>
      <c r="CY340" s="26"/>
      <c r="CZ340" s="26"/>
      <c r="DA340" s="26"/>
      <c r="DB340" s="26"/>
      <c r="DC340" s="26"/>
      <c r="DD340" s="26" t="s">
        <v>4069</v>
      </c>
      <c r="DE340" s="26" t="s">
        <v>4070</v>
      </c>
      <c r="DF340" s="26" t="s">
        <v>4071</v>
      </c>
      <c r="DG340" s="26" t="s">
        <v>4064</v>
      </c>
      <c r="DH340" s="26">
        <v>2177892500</v>
      </c>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row>
    <row r="341" spans="1:155" x14ac:dyDescent="0.2">
      <c r="A341" s="739">
        <v>11451</v>
      </c>
      <c r="B341" s="26" t="s">
        <v>4082</v>
      </c>
      <c r="C341" s="26"/>
      <c r="D341" s="26"/>
      <c r="E341" s="26"/>
      <c r="F341" s="26"/>
      <c r="G341" s="26"/>
      <c r="H341" s="26"/>
      <c r="I341" s="26"/>
      <c r="J341" s="26" t="s">
        <v>4083</v>
      </c>
      <c r="K341" s="26" t="s">
        <v>2659</v>
      </c>
      <c r="L341" s="26" t="s">
        <v>753</v>
      </c>
      <c r="M341" s="26" t="s">
        <v>753</v>
      </c>
      <c r="N341" s="26" t="s">
        <v>754</v>
      </c>
      <c r="O341" s="738">
        <v>10038</v>
      </c>
      <c r="P341" s="26" t="s">
        <v>545</v>
      </c>
      <c r="Q341" s="26">
        <v>2039776097</v>
      </c>
      <c r="R341" s="26">
        <v>2039657960</v>
      </c>
      <c r="S341" s="26" t="s">
        <v>3805</v>
      </c>
      <c r="T341" s="26" t="s">
        <v>3806</v>
      </c>
      <c r="U341" s="26" t="s">
        <v>3807</v>
      </c>
      <c r="V341" s="26" t="s">
        <v>3808</v>
      </c>
      <c r="W341" s="26" t="s">
        <v>4084</v>
      </c>
      <c r="X341" s="26" t="s">
        <v>3805</v>
      </c>
      <c r="Y341" s="26" t="s">
        <v>3806</v>
      </c>
      <c r="Z341" s="26" t="s">
        <v>3807</v>
      </c>
      <c r="AA341" s="26" t="s">
        <v>4082</v>
      </c>
      <c r="AB341" s="26">
        <v>2039776097</v>
      </c>
      <c r="AC341" s="26"/>
      <c r="AD341" s="26">
        <v>2039657960</v>
      </c>
      <c r="AE341" s="26" t="s">
        <v>3808</v>
      </c>
      <c r="AF341" s="26" t="s">
        <v>4083</v>
      </c>
      <c r="AG341" s="26" t="s">
        <v>2659</v>
      </c>
      <c r="AH341" s="26" t="s">
        <v>753</v>
      </c>
      <c r="AI341" s="26" t="s">
        <v>753</v>
      </c>
      <c r="AJ341" s="26" t="s">
        <v>754</v>
      </c>
      <c r="AK341" s="26">
        <v>10038</v>
      </c>
      <c r="AL341" s="26" t="s">
        <v>545</v>
      </c>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t="s">
        <v>3810</v>
      </c>
      <c r="CG341" s="26"/>
      <c r="CH341" s="26"/>
      <c r="CI341" s="26"/>
      <c r="CJ341" s="26"/>
      <c r="CK341" s="26"/>
      <c r="CL341" s="26"/>
      <c r="CM341" s="26"/>
      <c r="CN341" s="26">
        <v>1297</v>
      </c>
      <c r="CO341" s="26">
        <v>1614</v>
      </c>
      <c r="CP341" s="26"/>
      <c r="CQ341" s="26"/>
      <c r="CR341" s="26"/>
      <c r="CS341" s="26" t="s">
        <v>561</v>
      </c>
      <c r="CT341" s="26">
        <v>12</v>
      </c>
      <c r="CU341" s="26"/>
      <c r="CV341" s="26"/>
      <c r="CW341" s="26">
        <v>25054</v>
      </c>
      <c r="CX341" s="740">
        <v>158</v>
      </c>
      <c r="CY341" s="26"/>
      <c r="CZ341" s="26"/>
      <c r="DA341" s="26"/>
      <c r="DB341" s="26"/>
      <c r="DC341" s="26"/>
      <c r="DD341" s="26" t="s">
        <v>3811</v>
      </c>
      <c r="DE341" s="26" t="s">
        <v>3812</v>
      </c>
      <c r="DF341" s="26" t="s">
        <v>725</v>
      </c>
      <c r="DG341" s="26" t="s">
        <v>3813</v>
      </c>
      <c r="DH341" s="26">
        <v>2039778020</v>
      </c>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row>
    <row r="342" spans="1:155" x14ac:dyDescent="0.2">
      <c r="A342" s="739">
        <v>10226</v>
      </c>
      <c r="B342" s="26" t="s">
        <v>4085</v>
      </c>
      <c r="C342" s="26"/>
      <c r="D342" s="26"/>
      <c r="E342" s="26"/>
      <c r="F342" s="26"/>
      <c r="G342" s="26"/>
      <c r="H342" s="26"/>
      <c r="I342" s="26"/>
      <c r="J342" s="26" t="s">
        <v>3034</v>
      </c>
      <c r="K342" s="26"/>
      <c r="L342" s="26" t="s">
        <v>2513</v>
      </c>
      <c r="M342" s="26" t="s">
        <v>2514</v>
      </c>
      <c r="N342" s="26" t="s">
        <v>2515</v>
      </c>
      <c r="O342" s="26">
        <v>40202</v>
      </c>
      <c r="P342" s="26"/>
      <c r="Q342" s="26">
        <v>5025801000</v>
      </c>
      <c r="R342" s="26">
        <v>5025802099</v>
      </c>
      <c r="S342" s="26" t="s">
        <v>4086</v>
      </c>
      <c r="T342" s="26" t="s">
        <v>4087</v>
      </c>
      <c r="U342" s="26" t="s">
        <v>734</v>
      </c>
      <c r="V342" s="26"/>
      <c r="W342" s="26" t="s">
        <v>4088</v>
      </c>
      <c r="X342" s="26" t="s">
        <v>3035</v>
      </c>
      <c r="Y342" s="26" t="s">
        <v>675</v>
      </c>
      <c r="Z342" s="26" t="s">
        <v>3036</v>
      </c>
      <c r="AA342" s="26" t="s">
        <v>4089</v>
      </c>
      <c r="AB342" s="26">
        <v>5025804786</v>
      </c>
      <c r="AC342" s="26"/>
      <c r="AD342" s="26"/>
      <c r="AE342" s="26" t="s">
        <v>3037</v>
      </c>
      <c r="AF342" s="26" t="s">
        <v>4090</v>
      </c>
      <c r="AG342" s="26"/>
      <c r="AH342" s="26" t="s">
        <v>2513</v>
      </c>
      <c r="AI342" s="26" t="s">
        <v>2514</v>
      </c>
      <c r="AJ342" s="26" t="s">
        <v>2515</v>
      </c>
      <c r="AK342" s="26">
        <v>40202</v>
      </c>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t="s">
        <v>4091</v>
      </c>
      <c r="CG342" s="26"/>
      <c r="CH342" s="26"/>
      <c r="CI342" s="26"/>
      <c r="CJ342" s="26"/>
      <c r="CK342" s="26"/>
      <c r="CL342" s="26"/>
      <c r="CM342" s="26"/>
      <c r="CN342" s="26">
        <v>887</v>
      </c>
      <c r="CO342" s="26">
        <v>338</v>
      </c>
      <c r="CP342" s="26"/>
      <c r="CQ342" s="26"/>
      <c r="CR342" s="26"/>
      <c r="CS342" s="26" t="s">
        <v>561</v>
      </c>
      <c r="CT342" s="26">
        <v>12</v>
      </c>
      <c r="CU342" s="26"/>
      <c r="CV342" s="26"/>
      <c r="CW342" s="26">
        <v>60052</v>
      </c>
      <c r="CX342" s="740">
        <v>119</v>
      </c>
      <c r="CY342" s="26"/>
      <c r="CZ342" s="26"/>
      <c r="DA342" s="26"/>
      <c r="DB342" s="26"/>
      <c r="DC342" s="26"/>
      <c r="DD342" s="26" t="s">
        <v>4092</v>
      </c>
      <c r="DE342" s="26" t="s">
        <v>4093</v>
      </c>
      <c r="DF342" s="26" t="s">
        <v>4094</v>
      </c>
      <c r="DG342" s="26" t="s">
        <v>4095</v>
      </c>
      <c r="DH342" s="26">
        <v>5025808375</v>
      </c>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row>
    <row r="343" spans="1:155" x14ac:dyDescent="0.2">
      <c r="A343" s="739">
        <v>10129</v>
      </c>
      <c r="B343" s="26" t="s">
        <v>4096</v>
      </c>
      <c r="C343" s="26"/>
      <c r="D343" s="26"/>
      <c r="E343" s="26"/>
      <c r="F343" s="26"/>
      <c r="G343" s="26"/>
      <c r="H343" s="26"/>
      <c r="I343" s="26"/>
      <c r="J343" s="26" t="s">
        <v>3034</v>
      </c>
      <c r="K343" s="26"/>
      <c r="L343" s="26" t="s">
        <v>2513</v>
      </c>
      <c r="M343" s="26"/>
      <c r="N343" s="26" t="s">
        <v>2515</v>
      </c>
      <c r="O343" s="26">
        <v>40201</v>
      </c>
      <c r="P343" s="26">
        <v>7436</v>
      </c>
      <c r="Q343" s="26">
        <v>5025803660</v>
      </c>
      <c r="R343" s="26"/>
      <c r="S343" s="26" t="s">
        <v>4086</v>
      </c>
      <c r="T343" s="26" t="s">
        <v>4087</v>
      </c>
      <c r="U343" s="26" t="s">
        <v>734</v>
      </c>
      <c r="V343" s="26"/>
      <c r="W343" s="26"/>
      <c r="X343" s="26" t="s">
        <v>3035</v>
      </c>
      <c r="Y343" s="26" t="s">
        <v>675</v>
      </c>
      <c r="Z343" s="26" t="s">
        <v>3036</v>
      </c>
      <c r="AA343" s="26" t="s">
        <v>4096</v>
      </c>
      <c r="AB343" s="26">
        <v>5025804786</v>
      </c>
      <c r="AC343" s="26"/>
      <c r="AD343" s="26"/>
      <c r="AE343" s="26" t="s">
        <v>3037</v>
      </c>
      <c r="AF343" s="26" t="s">
        <v>3034</v>
      </c>
      <c r="AG343" s="26"/>
      <c r="AH343" s="26" t="s">
        <v>2513</v>
      </c>
      <c r="AI343" s="26"/>
      <c r="AJ343" s="26" t="s">
        <v>2515</v>
      </c>
      <c r="AK343" s="26">
        <v>40201</v>
      </c>
      <c r="AL343" s="26">
        <v>7436</v>
      </c>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v>515</v>
      </c>
      <c r="CO343" s="26">
        <v>688</v>
      </c>
      <c r="CP343" s="26"/>
      <c r="CQ343" s="26"/>
      <c r="CR343" s="26"/>
      <c r="CS343" s="26" t="s">
        <v>561</v>
      </c>
      <c r="CT343" s="26">
        <v>12</v>
      </c>
      <c r="CU343" s="26"/>
      <c r="CV343" s="26"/>
      <c r="CW343" s="26">
        <v>73288</v>
      </c>
      <c r="CX343" s="740">
        <v>119</v>
      </c>
      <c r="CY343" s="26"/>
      <c r="CZ343" s="26"/>
      <c r="DA343" s="26"/>
      <c r="DB343" s="26"/>
      <c r="DC343" s="26"/>
      <c r="DD343" s="26" t="s">
        <v>4097</v>
      </c>
      <c r="DE343" s="26" t="s">
        <v>4098</v>
      </c>
      <c r="DF343" s="26" t="s">
        <v>4094</v>
      </c>
      <c r="DG343" s="26" t="s">
        <v>4099</v>
      </c>
      <c r="DH343" s="26">
        <v>5025801624</v>
      </c>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row>
    <row r="344" spans="1:155" x14ac:dyDescent="0.2">
      <c r="A344" s="739">
        <v>10513</v>
      </c>
      <c r="B344" s="26" t="s">
        <v>4100</v>
      </c>
      <c r="C344" s="26" t="s">
        <v>545</v>
      </c>
      <c r="D344" s="26"/>
      <c r="E344" s="26" t="s">
        <v>545</v>
      </c>
      <c r="F344" s="26"/>
      <c r="G344" s="26" t="s">
        <v>545</v>
      </c>
      <c r="H344" s="26" t="s">
        <v>545</v>
      </c>
      <c r="I344" s="26" t="s">
        <v>545</v>
      </c>
      <c r="J344" s="26" t="s">
        <v>3034</v>
      </c>
      <c r="K344" s="26" t="s">
        <v>545</v>
      </c>
      <c r="L344" s="26" t="s">
        <v>2513</v>
      </c>
      <c r="M344" s="26"/>
      <c r="N344" s="26" t="s">
        <v>2515</v>
      </c>
      <c r="O344" s="26">
        <v>40201</v>
      </c>
      <c r="P344" s="26">
        <v>7436</v>
      </c>
      <c r="Q344" s="26">
        <v>5025801000</v>
      </c>
      <c r="R344" s="26"/>
      <c r="S344" s="26" t="s">
        <v>4086</v>
      </c>
      <c r="T344" s="26" t="s">
        <v>4087</v>
      </c>
      <c r="U344" s="26" t="s">
        <v>734</v>
      </c>
      <c r="V344" s="26"/>
      <c r="W344" s="26" t="s">
        <v>4088</v>
      </c>
      <c r="X344" s="26" t="s">
        <v>3035</v>
      </c>
      <c r="Y344" s="26" t="s">
        <v>675</v>
      </c>
      <c r="Z344" s="26" t="s">
        <v>3036</v>
      </c>
      <c r="AA344" s="26" t="s">
        <v>4096</v>
      </c>
      <c r="AB344" s="26">
        <v>5025804786</v>
      </c>
      <c r="AC344" s="26"/>
      <c r="AD344" s="26"/>
      <c r="AE344" s="26" t="s">
        <v>3037</v>
      </c>
      <c r="AF344" s="26" t="s">
        <v>3034</v>
      </c>
      <c r="AG344" s="26"/>
      <c r="AH344" s="26" t="s">
        <v>2513</v>
      </c>
      <c r="AI344" s="26"/>
      <c r="AJ344" s="26" t="s">
        <v>2515</v>
      </c>
      <c r="AK344" s="26">
        <v>40201</v>
      </c>
      <c r="AL344" s="26">
        <v>7436</v>
      </c>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t="s">
        <v>545</v>
      </c>
      <c r="CG344" s="26"/>
      <c r="CH344" s="26"/>
      <c r="CI344" s="26"/>
      <c r="CJ344" s="26"/>
      <c r="CK344" s="26"/>
      <c r="CL344" s="26"/>
      <c r="CM344" s="26"/>
      <c r="CN344" s="26">
        <v>2623</v>
      </c>
      <c r="CO344" s="26">
        <v>688</v>
      </c>
      <c r="CP344" s="26"/>
      <c r="CQ344" s="26"/>
      <c r="CR344" s="26"/>
      <c r="CS344" s="26" t="s">
        <v>561</v>
      </c>
      <c r="CT344" s="26">
        <v>12</v>
      </c>
      <c r="CU344" s="26"/>
      <c r="CV344" s="26"/>
      <c r="CW344" s="26">
        <v>95342</v>
      </c>
      <c r="CX344" s="26" t="s">
        <v>545</v>
      </c>
      <c r="CY344" s="26"/>
      <c r="CZ344" s="26" t="s">
        <v>545</v>
      </c>
      <c r="DA344" s="26" t="s">
        <v>545</v>
      </c>
      <c r="DB344" s="26" t="s">
        <v>545</v>
      </c>
      <c r="DC344" s="26" t="s">
        <v>545</v>
      </c>
      <c r="DD344" s="26" t="s">
        <v>4097</v>
      </c>
      <c r="DE344" s="26" t="s">
        <v>4098</v>
      </c>
      <c r="DF344" s="26" t="s">
        <v>4094</v>
      </c>
      <c r="DG344" s="26" t="s">
        <v>4099</v>
      </c>
      <c r="DH344" s="26">
        <v>5025801624</v>
      </c>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row>
    <row r="345" spans="1:155" x14ac:dyDescent="0.2">
      <c r="A345" s="739">
        <v>10130</v>
      </c>
      <c r="B345" s="26" t="s">
        <v>4101</v>
      </c>
      <c r="C345" s="26"/>
      <c r="D345" s="26"/>
      <c r="E345" s="26"/>
      <c r="F345" s="26"/>
      <c r="G345" s="26"/>
      <c r="H345" s="26"/>
      <c r="I345" s="26"/>
      <c r="J345" s="26" t="s">
        <v>3034</v>
      </c>
      <c r="K345" s="26"/>
      <c r="L345" s="26" t="s">
        <v>2513</v>
      </c>
      <c r="M345" s="26" t="s">
        <v>2514</v>
      </c>
      <c r="N345" s="26" t="s">
        <v>2515</v>
      </c>
      <c r="O345" s="26">
        <v>40201</v>
      </c>
      <c r="P345" s="26">
        <v>7436</v>
      </c>
      <c r="Q345" s="26">
        <v>5025808965</v>
      </c>
      <c r="R345" s="26">
        <v>5025802099</v>
      </c>
      <c r="S345" s="26" t="s">
        <v>4102</v>
      </c>
      <c r="T345" s="26" t="s">
        <v>4103</v>
      </c>
      <c r="U345" s="26"/>
      <c r="V345" s="26" t="s">
        <v>4095</v>
      </c>
      <c r="W345" s="26" t="s">
        <v>4088</v>
      </c>
      <c r="X345" s="26" t="s">
        <v>3035</v>
      </c>
      <c r="Y345" s="26" t="s">
        <v>675</v>
      </c>
      <c r="Z345" s="26" t="s">
        <v>3036</v>
      </c>
      <c r="AA345" s="26" t="s">
        <v>4104</v>
      </c>
      <c r="AB345" s="26">
        <v>5025804786</v>
      </c>
      <c r="AC345" s="26"/>
      <c r="AD345" s="26"/>
      <c r="AE345" s="26" t="s">
        <v>3037</v>
      </c>
      <c r="AF345" s="26" t="s">
        <v>3034</v>
      </c>
      <c r="AG345" s="26"/>
      <c r="AH345" s="26" t="s">
        <v>2513</v>
      </c>
      <c r="AI345" s="26" t="s">
        <v>2514</v>
      </c>
      <c r="AJ345" s="26" t="s">
        <v>2515</v>
      </c>
      <c r="AK345" s="26">
        <v>40201</v>
      </c>
      <c r="AL345" s="26">
        <v>7436</v>
      </c>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t="s">
        <v>4091</v>
      </c>
      <c r="CG345" s="26"/>
      <c r="CH345" s="26"/>
      <c r="CI345" s="26"/>
      <c r="CJ345" s="26"/>
      <c r="CK345" s="26"/>
      <c r="CL345" s="26"/>
      <c r="CM345" s="26"/>
      <c r="CN345" s="26">
        <v>516</v>
      </c>
      <c r="CO345" s="26">
        <v>755</v>
      </c>
      <c r="CP345" s="26"/>
      <c r="CQ345" s="26"/>
      <c r="CR345" s="26"/>
      <c r="CS345" s="26" t="s">
        <v>561</v>
      </c>
      <c r="CT345" s="26">
        <v>12</v>
      </c>
      <c r="CU345" s="26"/>
      <c r="CV345" s="26"/>
      <c r="CW345" s="26">
        <v>70580</v>
      </c>
      <c r="CX345" s="740">
        <v>119</v>
      </c>
      <c r="CY345" s="26"/>
      <c r="CZ345" s="26"/>
      <c r="DA345" s="26"/>
      <c r="DB345" s="26"/>
      <c r="DC345" s="26"/>
      <c r="DD345" s="26" t="s">
        <v>4097</v>
      </c>
      <c r="DE345" s="26" t="s">
        <v>4098</v>
      </c>
      <c r="DF345" s="26" t="s">
        <v>4105</v>
      </c>
      <c r="DG345" s="26" t="s">
        <v>4099</v>
      </c>
      <c r="DH345" s="26">
        <v>5025801624</v>
      </c>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row>
    <row r="346" spans="1:155" x14ac:dyDescent="0.2">
      <c r="A346" s="739">
        <v>11452</v>
      </c>
      <c r="B346" s="26" t="s">
        <v>4106</v>
      </c>
      <c r="C346" s="26"/>
      <c r="D346" s="26"/>
      <c r="E346" s="26"/>
      <c r="F346" s="26"/>
      <c r="G346" s="26"/>
      <c r="H346" s="26"/>
      <c r="I346" s="26"/>
      <c r="J346" s="26" t="s">
        <v>1045</v>
      </c>
      <c r="K346" s="26"/>
      <c r="L346" s="26" t="s">
        <v>1039</v>
      </c>
      <c r="M346" s="26"/>
      <c r="N346" s="26" t="s">
        <v>973</v>
      </c>
      <c r="O346" s="26">
        <v>76701</v>
      </c>
      <c r="P346" s="26" t="s">
        <v>545</v>
      </c>
      <c r="Q346" s="26">
        <v>2542972777</v>
      </c>
      <c r="R346" s="26">
        <v>2542972777</v>
      </c>
      <c r="S346" s="26" t="s">
        <v>1040</v>
      </c>
      <c r="T346" s="26" t="s">
        <v>1041</v>
      </c>
      <c r="U346" s="26" t="s">
        <v>1042</v>
      </c>
      <c r="V346" s="26" t="s">
        <v>1043</v>
      </c>
      <c r="W346" s="26" t="s">
        <v>1044</v>
      </c>
      <c r="X346" s="26" t="s">
        <v>1040</v>
      </c>
      <c r="Y346" s="26" t="s">
        <v>1041</v>
      </c>
      <c r="Z346" s="26" t="s">
        <v>4107</v>
      </c>
      <c r="AA346" s="26" t="s">
        <v>4106</v>
      </c>
      <c r="AB346" s="26">
        <v>2542972777</v>
      </c>
      <c r="AC346" s="26">
        <v>3392</v>
      </c>
      <c r="AD346" s="26">
        <v>2542972784</v>
      </c>
      <c r="AE346" s="26" t="s">
        <v>1043</v>
      </c>
      <c r="AF346" s="26" t="s">
        <v>1045</v>
      </c>
      <c r="AG346" s="26" t="s">
        <v>545</v>
      </c>
      <c r="AH346" s="26" t="s">
        <v>1039</v>
      </c>
      <c r="AI346" s="26"/>
      <c r="AJ346" s="26" t="s">
        <v>973</v>
      </c>
      <c r="AK346" s="26">
        <v>76701</v>
      </c>
      <c r="AL346" s="26" t="s">
        <v>545</v>
      </c>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t="s">
        <v>4108</v>
      </c>
      <c r="CG346" s="26"/>
      <c r="CH346" s="26"/>
      <c r="CI346" s="26"/>
      <c r="CJ346" s="26"/>
      <c r="CK346" s="26"/>
      <c r="CL346" s="26"/>
      <c r="CM346" s="26"/>
      <c r="CN346" s="26">
        <v>1298</v>
      </c>
      <c r="CO346" s="26">
        <v>300</v>
      </c>
      <c r="CP346" s="26"/>
      <c r="CQ346" s="26"/>
      <c r="CR346" s="26"/>
      <c r="CS346" s="26" t="s">
        <v>561</v>
      </c>
      <c r="CT346" s="26">
        <v>12</v>
      </c>
      <c r="CU346" s="26"/>
      <c r="CV346" s="26"/>
      <c r="CW346" s="26">
        <v>91693</v>
      </c>
      <c r="CX346" s="26" t="s">
        <v>545</v>
      </c>
      <c r="CY346" s="26"/>
      <c r="CZ346" s="26"/>
      <c r="DA346" s="26"/>
      <c r="DB346" s="26"/>
      <c r="DC346" s="26"/>
      <c r="DD346" s="26" t="s">
        <v>1047</v>
      </c>
      <c r="DE346" s="26" t="s">
        <v>1048</v>
      </c>
      <c r="DF346" s="26" t="s">
        <v>1049</v>
      </c>
      <c r="DG346" s="26" t="s">
        <v>1050</v>
      </c>
      <c r="DH346" s="26">
        <v>2542972777</v>
      </c>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row>
    <row r="347" spans="1:155" x14ac:dyDescent="0.2">
      <c r="A347" s="739">
        <v>11664</v>
      </c>
      <c r="B347" s="26" t="s">
        <v>4109</v>
      </c>
      <c r="C347" s="26" t="s">
        <v>545</v>
      </c>
      <c r="D347" s="26"/>
      <c r="E347" s="26" t="s">
        <v>545</v>
      </c>
      <c r="F347" s="26"/>
      <c r="G347" s="26" t="s">
        <v>545</v>
      </c>
      <c r="H347" s="26" t="s">
        <v>545</v>
      </c>
      <c r="I347" s="26" t="s">
        <v>545</v>
      </c>
      <c r="J347" s="26" t="s">
        <v>4110</v>
      </c>
      <c r="K347" s="26" t="s">
        <v>4111</v>
      </c>
      <c r="L347" s="26" t="s">
        <v>4112</v>
      </c>
      <c r="M347" s="26"/>
      <c r="N347" s="26" t="s">
        <v>1066</v>
      </c>
      <c r="O347" s="26">
        <v>33401</v>
      </c>
      <c r="P347" s="26" t="s">
        <v>545</v>
      </c>
      <c r="Q347" s="26">
        <v>4357499403</v>
      </c>
      <c r="R347" s="26"/>
      <c r="S347" s="26" t="s">
        <v>4113</v>
      </c>
      <c r="T347" s="26" t="s">
        <v>4114</v>
      </c>
      <c r="U347" s="26" t="s">
        <v>647</v>
      </c>
      <c r="V347" s="26" t="s">
        <v>4115</v>
      </c>
      <c r="W347" s="26" t="s">
        <v>4116</v>
      </c>
      <c r="X347" s="26" t="s">
        <v>1604</v>
      </c>
      <c r="Y347" s="26" t="s">
        <v>4117</v>
      </c>
      <c r="Z347" s="26" t="s">
        <v>4118</v>
      </c>
      <c r="AA347" s="26" t="s">
        <v>4109</v>
      </c>
      <c r="AB347" s="26">
        <v>4357499403</v>
      </c>
      <c r="AC347" s="26"/>
      <c r="AD347" s="26"/>
      <c r="AE347" s="26" t="s">
        <v>4115</v>
      </c>
      <c r="AF347" s="26" t="s">
        <v>4110</v>
      </c>
      <c r="AG347" s="26" t="s">
        <v>4111</v>
      </c>
      <c r="AH347" s="26" t="s">
        <v>4112</v>
      </c>
      <c r="AI347" s="26"/>
      <c r="AJ347" s="26" t="s">
        <v>1066</v>
      </c>
      <c r="AK347" s="26">
        <v>33401</v>
      </c>
      <c r="AL347" s="26" t="s">
        <v>545</v>
      </c>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t="s">
        <v>4119</v>
      </c>
      <c r="CG347" s="26"/>
      <c r="CH347" s="26"/>
      <c r="CI347" s="26"/>
      <c r="CJ347" s="26"/>
      <c r="CK347" s="26"/>
      <c r="CL347" s="26"/>
      <c r="CM347" s="26"/>
      <c r="CN347" s="26">
        <v>1502</v>
      </c>
      <c r="CO347" s="26">
        <v>2155</v>
      </c>
      <c r="CP347" s="26"/>
      <c r="CQ347" s="26"/>
      <c r="CR347" s="26"/>
      <c r="CS347" s="26" t="s">
        <v>561</v>
      </c>
      <c r="CT347" s="26">
        <v>12</v>
      </c>
      <c r="CU347" s="26"/>
      <c r="CV347" s="26"/>
      <c r="CW347" s="26">
        <v>69272</v>
      </c>
      <c r="CX347" s="26" t="s">
        <v>545</v>
      </c>
      <c r="CY347" s="26"/>
      <c r="CZ347" s="26"/>
      <c r="DA347" s="26"/>
      <c r="DB347" s="26"/>
      <c r="DC347" s="26" t="s">
        <v>545</v>
      </c>
      <c r="DD347" s="26" t="s">
        <v>3167</v>
      </c>
      <c r="DE347" s="26" t="s">
        <v>4120</v>
      </c>
      <c r="DF347" s="26" t="s">
        <v>792</v>
      </c>
      <c r="DG347" s="26" t="s">
        <v>4121</v>
      </c>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row>
    <row r="348" spans="1:155" x14ac:dyDescent="0.2">
      <c r="A348" s="739">
        <v>10131</v>
      </c>
      <c r="B348" s="26" t="s">
        <v>4122</v>
      </c>
      <c r="C348" s="26" t="s">
        <v>545</v>
      </c>
      <c r="D348" s="26"/>
      <c r="E348" s="26"/>
      <c r="F348" s="26"/>
      <c r="G348" s="26" t="s">
        <v>545</v>
      </c>
      <c r="H348" s="26" t="s">
        <v>545</v>
      </c>
      <c r="I348" s="26" t="s">
        <v>545</v>
      </c>
      <c r="J348" s="26" t="s">
        <v>3590</v>
      </c>
      <c r="K348" s="26"/>
      <c r="L348" s="26" t="s">
        <v>2410</v>
      </c>
      <c r="M348" s="26" t="s">
        <v>2411</v>
      </c>
      <c r="N348" s="26" t="s">
        <v>689</v>
      </c>
      <c r="O348" s="26">
        <v>6902</v>
      </c>
      <c r="P348" s="26" t="s">
        <v>545</v>
      </c>
      <c r="Q348" s="26">
        <v>2033286722</v>
      </c>
      <c r="R348" s="26">
        <v>2033285915</v>
      </c>
      <c r="S348" s="26" t="s">
        <v>3591</v>
      </c>
      <c r="T348" s="26" t="s">
        <v>3592</v>
      </c>
      <c r="U348" s="26" t="s">
        <v>734</v>
      </c>
      <c r="V348" s="26" t="s">
        <v>3593</v>
      </c>
      <c r="W348" s="26" t="s">
        <v>3594</v>
      </c>
      <c r="X348" s="26" t="s">
        <v>1693</v>
      </c>
      <c r="Y348" s="26" t="s">
        <v>3595</v>
      </c>
      <c r="Z348" s="26" t="s">
        <v>4123</v>
      </c>
      <c r="AA348" s="26" t="s">
        <v>4122</v>
      </c>
      <c r="AB348" s="26">
        <v>2033523045</v>
      </c>
      <c r="AC348" s="26"/>
      <c r="AD348" s="26">
        <v>2033285915</v>
      </c>
      <c r="AE348" s="26" t="s">
        <v>3597</v>
      </c>
      <c r="AF348" s="26" t="s">
        <v>3590</v>
      </c>
      <c r="AG348" s="26" t="s">
        <v>545</v>
      </c>
      <c r="AH348" s="26" t="s">
        <v>2410</v>
      </c>
      <c r="AI348" s="26" t="s">
        <v>2411</v>
      </c>
      <c r="AJ348" s="26" t="s">
        <v>689</v>
      </c>
      <c r="AK348" s="26">
        <v>6902</v>
      </c>
      <c r="AL348" s="26" t="s">
        <v>545</v>
      </c>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t="s">
        <v>3605</v>
      </c>
      <c r="CG348" s="26"/>
      <c r="CH348" s="26"/>
      <c r="CI348" s="26"/>
      <c r="CJ348" s="26"/>
      <c r="CK348" s="26"/>
      <c r="CL348" s="26"/>
      <c r="CM348" s="26"/>
      <c r="CN348" s="26">
        <v>909</v>
      </c>
      <c r="CO348" s="26">
        <v>3176</v>
      </c>
      <c r="CP348" s="26"/>
      <c r="CQ348" s="26"/>
      <c r="CR348" s="26"/>
      <c r="CS348" s="26" t="s">
        <v>561</v>
      </c>
      <c r="CT348" s="26">
        <v>12</v>
      </c>
      <c r="CU348" s="26"/>
      <c r="CV348" s="26"/>
      <c r="CW348" s="26">
        <v>97764</v>
      </c>
      <c r="CX348" s="740">
        <v>31</v>
      </c>
      <c r="CY348" s="26"/>
      <c r="CZ348" s="26"/>
      <c r="DA348" s="26"/>
      <c r="DB348" s="26"/>
      <c r="DC348" s="26" t="s">
        <v>545</v>
      </c>
      <c r="DD348" s="26" t="s">
        <v>3601</v>
      </c>
      <c r="DE348" s="26" t="s">
        <v>3602</v>
      </c>
      <c r="DF348" s="26" t="s">
        <v>725</v>
      </c>
      <c r="DG348" s="26" t="s">
        <v>3604</v>
      </c>
      <c r="DH348" s="26">
        <v>2033286002</v>
      </c>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row>
    <row r="349" spans="1:155" x14ac:dyDescent="0.2">
      <c r="A349" s="739">
        <v>11454</v>
      </c>
      <c r="B349" s="26" t="s">
        <v>4124</v>
      </c>
      <c r="C349" s="26"/>
      <c r="D349" s="26"/>
      <c r="E349" s="26"/>
      <c r="F349" s="26"/>
      <c r="G349" s="26"/>
      <c r="H349" s="26"/>
      <c r="I349" s="26"/>
      <c r="J349" s="26" t="s">
        <v>3297</v>
      </c>
      <c r="K349" s="26"/>
      <c r="L349" s="26" t="s">
        <v>2973</v>
      </c>
      <c r="M349" s="26"/>
      <c r="N349" s="26" t="s">
        <v>911</v>
      </c>
      <c r="O349" s="26">
        <v>91365</v>
      </c>
      <c r="P349" s="26" t="s">
        <v>545</v>
      </c>
      <c r="Q349" s="26">
        <v>6305365620</v>
      </c>
      <c r="R349" s="26"/>
      <c r="S349" s="26"/>
      <c r="T349" s="26"/>
      <c r="U349" s="26"/>
      <c r="V349" s="26"/>
      <c r="W349" s="26"/>
      <c r="X349" s="26" t="s">
        <v>575</v>
      </c>
      <c r="Y349" s="26" t="s">
        <v>576</v>
      </c>
      <c r="Z349" s="26" t="s">
        <v>545</v>
      </c>
      <c r="AA349" s="26" t="s">
        <v>577</v>
      </c>
      <c r="AB349" s="26"/>
      <c r="AC349" s="26"/>
      <c r="AD349" s="26"/>
      <c r="AE349" s="26" t="s">
        <v>578</v>
      </c>
      <c r="AF349" s="26" t="s">
        <v>545</v>
      </c>
      <c r="AG349" s="26" t="s">
        <v>545</v>
      </c>
      <c r="AH349" s="26" t="s">
        <v>545</v>
      </c>
      <c r="AI349" s="26"/>
      <c r="AJ349" s="26" t="s">
        <v>545</v>
      </c>
      <c r="AK349" s="26" t="s">
        <v>545</v>
      </c>
      <c r="AL349" s="26" t="s">
        <v>545</v>
      </c>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v>1300</v>
      </c>
      <c r="CO349" s="26">
        <v>380</v>
      </c>
      <c r="CP349" s="26"/>
      <c r="CQ349" s="26"/>
      <c r="CR349" s="26"/>
      <c r="CS349" s="26" t="s">
        <v>561</v>
      </c>
      <c r="CT349" s="26">
        <v>12</v>
      </c>
      <c r="CU349" s="26"/>
      <c r="CV349" s="26"/>
      <c r="CW349" s="26">
        <v>21679</v>
      </c>
      <c r="CX349" s="26"/>
      <c r="CY349" s="26"/>
      <c r="CZ349" s="26"/>
      <c r="DA349" s="26"/>
      <c r="DB349" s="26"/>
      <c r="DC349" s="26"/>
      <c r="DD349" s="26" t="s">
        <v>545</v>
      </c>
      <c r="DE349" s="26" t="s">
        <v>545</v>
      </c>
      <c r="DF349" s="26" t="s">
        <v>545</v>
      </c>
      <c r="DG349" s="26" t="s">
        <v>545</v>
      </c>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row>
    <row r="350" spans="1:155" x14ac:dyDescent="0.2">
      <c r="A350" s="739">
        <v>11471</v>
      </c>
      <c r="B350" s="26" t="s">
        <v>4125</v>
      </c>
      <c r="C350" s="26"/>
      <c r="D350" s="26"/>
      <c r="E350" s="26"/>
      <c r="F350" s="26"/>
      <c r="G350" s="26"/>
      <c r="H350" s="26"/>
      <c r="I350" s="26"/>
      <c r="J350" s="26" t="s">
        <v>4126</v>
      </c>
      <c r="K350" s="26"/>
      <c r="L350" s="26" t="s">
        <v>2043</v>
      </c>
      <c r="M350" s="26" t="s">
        <v>2044</v>
      </c>
      <c r="N350" s="26" t="s">
        <v>644</v>
      </c>
      <c r="O350" s="26">
        <v>68103</v>
      </c>
      <c r="P350" s="26">
        <v>646</v>
      </c>
      <c r="Q350" s="26">
        <v>4028273424</v>
      </c>
      <c r="R350" s="26">
        <v>4028273432</v>
      </c>
      <c r="S350" s="26" t="s">
        <v>4127</v>
      </c>
      <c r="T350" s="26" t="s">
        <v>4128</v>
      </c>
      <c r="U350" s="26" t="s">
        <v>4129</v>
      </c>
      <c r="V350" s="26" t="s">
        <v>4130</v>
      </c>
      <c r="W350" s="26" t="s">
        <v>4131</v>
      </c>
      <c r="X350" s="26" t="s">
        <v>4127</v>
      </c>
      <c r="Y350" s="26" t="s">
        <v>4128</v>
      </c>
      <c r="Z350" s="26" t="s">
        <v>4129</v>
      </c>
      <c r="AA350" s="26" t="s">
        <v>4125</v>
      </c>
      <c r="AB350" s="26">
        <v>4028273424</v>
      </c>
      <c r="AC350" s="26">
        <v>4094</v>
      </c>
      <c r="AD350" s="26">
        <v>4028273432</v>
      </c>
      <c r="AE350" s="26" t="s">
        <v>4132</v>
      </c>
      <c r="AF350" s="26" t="s">
        <v>4126</v>
      </c>
      <c r="AG350" s="26" t="s">
        <v>545</v>
      </c>
      <c r="AH350" s="26" t="s">
        <v>2043</v>
      </c>
      <c r="AI350" s="26" t="s">
        <v>2044</v>
      </c>
      <c r="AJ350" s="26" t="s">
        <v>644</v>
      </c>
      <c r="AK350" s="26">
        <v>68103</v>
      </c>
      <c r="AL350" s="26">
        <v>646</v>
      </c>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t="s">
        <v>4133</v>
      </c>
      <c r="CG350" s="26"/>
      <c r="CH350" s="26"/>
      <c r="CI350" s="26"/>
      <c r="CJ350" s="26"/>
      <c r="CK350" s="26"/>
      <c r="CL350" s="26"/>
      <c r="CM350" s="26"/>
      <c r="CN350" s="26">
        <v>1316</v>
      </c>
      <c r="CO350" s="26">
        <v>1768</v>
      </c>
      <c r="CP350" s="26"/>
      <c r="CQ350" s="26"/>
      <c r="CR350" s="26"/>
      <c r="CS350" s="26" t="s">
        <v>561</v>
      </c>
      <c r="CT350" s="26">
        <v>12</v>
      </c>
      <c r="CU350" s="26"/>
      <c r="CV350" s="26"/>
      <c r="CW350" s="26">
        <v>35246</v>
      </c>
      <c r="CX350" s="26"/>
      <c r="CY350" s="26"/>
      <c r="CZ350" s="26"/>
      <c r="DA350" s="26"/>
      <c r="DB350" s="26"/>
      <c r="DC350" s="26"/>
      <c r="DD350" s="26" t="s">
        <v>545</v>
      </c>
      <c r="DE350" s="26" t="s">
        <v>545</v>
      </c>
      <c r="DF350" s="26" t="s">
        <v>545</v>
      </c>
      <c r="DG350" s="26" t="s">
        <v>545</v>
      </c>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row>
    <row r="351" spans="1:155" x14ac:dyDescent="0.2">
      <c r="A351" s="739">
        <v>10133</v>
      </c>
      <c r="B351" s="26" t="s">
        <v>4134</v>
      </c>
      <c r="C351" s="26"/>
      <c r="D351" s="26"/>
      <c r="E351" s="26"/>
      <c r="F351" s="26"/>
      <c r="G351" s="26"/>
      <c r="H351" s="26"/>
      <c r="I351" s="26"/>
      <c r="J351" s="26" t="s">
        <v>4135</v>
      </c>
      <c r="K351" s="26"/>
      <c r="L351" s="26" t="s">
        <v>4136</v>
      </c>
      <c r="M351" s="26"/>
      <c r="N351" s="26" t="s">
        <v>550</v>
      </c>
      <c r="O351" s="26">
        <v>61634</v>
      </c>
      <c r="P351" s="26"/>
      <c r="Q351" s="26">
        <v>3096748255</v>
      </c>
      <c r="R351" s="26">
        <v>3096360425</v>
      </c>
      <c r="S351" s="26" t="s">
        <v>4137</v>
      </c>
      <c r="T351" s="26" t="s">
        <v>4138</v>
      </c>
      <c r="U351" s="26" t="s">
        <v>4139</v>
      </c>
      <c r="V351" s="26" t="s">
        <v>4140</v>
      </c>
      <c r="W351" s="26" t="s">
        <v>4141</v>
      </c>
      <c r="X351" s="26" t="s">
        <v>4137</v>
      </c>
      <c r="Y351" s="26" t="s">
        <v>4138</v>
      </c>
      <c r="Z351" s="26" t="s">
        <v>4139</v>
      </c>
      <c r="AA351" s="26" t="s">
        <v>4134</v>
      </c>
      <c r="AB351" s="26">
        <v>3096748255</v>
      </c>
      <c r="AC351" s="26"/>
      <c r="AD351" s="26">
        <v>3096360425</v>
      </c>
      <c r="AE351" s="26" t="s">
        <v>4140</v>
      </c>
      <c r="AF351" s="26" t="s">
        <v>4135</v>
      </c>
      <c r="AG351" s="26"/>
      <c r="AH351" s="26" t="s">
        <v>4136</v>
      </c>
      <c r="AI351" s="26"/>
      <c r="AJ351" s="26" t="s">
        <v>550</v>
      </c>
      <c r="AK351" s="26">
        <v>61634</v>
      </c>
      <c r="AL351" s="26"/>
      <c r="AM351" s="26" t="s">
        <v>2116</v>
      </c>
      <c r="AN351" s="26" t="s">
        <v>4142</v>
      </c>
      <c r="AO351" s="26" t="s">
        <v>4143</v>
      </c>
      <c r="AP351" s="26" t="s">
        <v>4134</v>
      </c>
      <c r="AQ351" s="26">
        <v>3096748255</v>
      </c>
      <c r="AR351" s="26">
        <v>452</v>
      </c>
      <c r="AS351" s="26">
        <v>3096360425</v>
      </c>
      <c r="AT351" s="26" t="s">
        <v>4144</v>
      </c>
      <c r="AU351" s="26" t="s">
        <v>4135</v>
      </c>
      <c r="AV351" s="26"/>
      <c r="AW351" s="26" t="s">
        <v>4136</v>
      </c>
      <c r="AX351" s="26"/>
      <c r="AY351" s="26" t="s">
        <v>550</v>
      </c>
      <c r="AZ351" s="26" t="s">
        <v>4145</v>
      </c>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t="s">
        <v>4146</v>
      </c>
      <c r="CG351" s="26"/>
      <c r="CH351" s="26"/>
      <c r="CI351" s="26"/>
      <c r="CJ351" s="26"/>
      <c r="CK351" s="26"/>
      <c r="CL351" s="26"/>
      <c r="CM351" s="26"/>
      <c r="CN351" s="26">
        <v>911</v>
      </c>
      <c r="CO351" s="26">
        <v>541</v>
      </c>
      <c r="CP351" s="26">
        <v>813</v>
      </c>
      <c r="CQ351" s="26"/>
      <c r="CR351" s="26"/>
      <c r="CS351" s="26" t="s">
        <v>561</v>
      </c>
      <c r="CT351" s="26">
        <v>12</v>
      </c>
      <c r="CU351" s="26"/>
      <c r="CV351" s="26"/>
      <c r="CW351" s="26">
        <v>64580</v>
      </c>
      <c r="CX351" s="26"/>
      <c r="CY351" s="26"/>
      <c r="CZ351" s="26"/>
      <c r="DA351" s="26"/>
      <c r="DB351" s="26"/>
      <c r="DC351" s="26"/>
      <c r="DD351" s="26" t="s">
        <v>4147</v>
      </c>
      <c r="DE351" s="26" t="s">
        <v>4148</v>
      </c>
      <c r="DF351" s="26" t="s">
        <v>4149</v>
      </c>
      <c r="DG351" s="26" t="s">
        <v>4150</v>
      </c>
      <c r="DH351" s="26">
        <v>3096748255</v>
      </c>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row>
    <row r="352" spans="1:155" x14ac:dyDescent="0.2">
      <c r="A352" s="739">
        <v>11352</v>
      </c>
      <c r="B352" s="26" t="s">
        <v>4151</v>
      </c>
      <c r="C352" s="26"/>
      <c r="D352" s="26"/>
      <c r="E352" s="26"/>
      <c r="F352" s="26"/>
      <c r="G352" s="26"/>
      <c r="H352" s="26"/>
      <c r="I352" s="26"/>
      <c r="J352" s="26" t="s">
        <v>3760</v>
      </c>
      <c r="K352" s="26" t="s">
        <v>2933</v>
      </c>
      <c r="L352" s="26" t="s">
        <v>1265</v>
      </c>
      <c r="M352" s="26" t="s">
        <v>1266</v>
      </c>
      <c r="N352" s="26" t="s">
        <v>973</v>
      </c>
      <c r="O352" s="26">
        <v>77024</v>
      </c>
      <c r="P352" s="26">
        <v>4538</v>
      </c>
      <c r="Q352" s="26">
        <v>7139354800</v>
      </c>
      <c r="R352" s="26">
        <v>7139354801</v>
      </c>
      <c r="S352" s="26" t="s">
        <v>3761</v>
      </c>
      <c r="T352" s="26" t="s">
        <v>3762</v>
      </c>
      <c r="U352" s="26" t="s">
        <v>647</v>
      </c>
      <c r="V352" s="26" t="s">
        <v>3763</v>
      </c>
      <c r="W352" s="26" t="s">
        <v>4152</v>
      </c>
      <c r="X352" s="26" t="s">
        <v>3765</v>
      </c>
      <c r="Y352" s="26" t="s">
        <v>3766</v>
      </c>
      <c r="Z352" s="26" t="s">
        <v>4153</v>
      </c>
      <c r="AA352" s="26" t="s">
        <v>4151</v>
      </c>
      <c r="AB352" s="26">
        <v>2127022110</v>
      </c>
      <c r="AC352" s="26"/>
      <c r="AD352" s="26">
        <v>7139354801</v>
      </c>
      <c r="AE352" s="26" t="s">
        <v>3768</v>
      </c>
      <c r="AF352" s="26" t="s">
        <v>3760</v>
      </c>
      <c r="AG352" s="26" t="s">
        <v>2933</v>
      </c>
      <c r="AH352" s="26" t="s">
        <v>1265</v>
      </c>
      <c r="AI352" s="26" t="s">
        <v>1266</v>
      </c>
      <c r="AJ352" s="26" t="s">
        <v>973</v>
      </c>
      <c r="AK352" s="26">
        <v>77024</v>
      </c>
      <c r="AL352" s="26" t="s">
        <v>545</v>
      </c>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v>1203</v>
      </c>
      <c r="CO352" s="26">
        <v>1630</v>
      </c>
      <c r="CP352" s="26"/>
      <c r="CQ352" s="26"/>
      <c r="CR352" s="26"/>
      <c r="CS352" s="26" t="s">
        <v>561</v>
      </c>
      <c r="CT352" s="26">
        <v>12</v>
      </c>
      <c r="CU352" s="26"/>
      <c r="CV352" s="26"/>
      <c r="CW352" s="26">
        <v>35408</v>
      </c>
      <c r="CX352" s="26"/>
      <c r="CY352" s="26"/>
      <c r="CZ352" s="26"/>
      <c r="DA352" s="26"/>
      <c r="DB352" s="26"/>
      <c r="DC352" s="26"/>
      <c r="DD352" s="26" t="s">
        <v>3761</v>
      </c>
      <c r="DE352" s="26" t="s">
        <v>3762</v>
      </c>
      <c r="DF352" s="26" t="s">
        <v>647</v>
      </c>
      <c r="DG352" s="26" t="s">
        <v>4154</v>
      </c>
      <c r="DH352" s="26">
        <v>7139354800</v>
      </c>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row>
    <row r="353" spans="1:155" x14ac:dyDescent="0.2">
      <c r="A353" s="739">
        <v>10624</v>
      </c>
      <c r="B353" s="26" t="s">
        <v>4155</v>
      </c>
      <c r="C353" s="26"/>
      <c r="D353" s="26"/>
      <c r="E353" s="26"/>
      <c r="F353" s="26"/>
      <c r="G353" s="26"/>
      <c r="H353" s="26"/>
      <c r="I353" s="26"/>
      <c r="J353" s="26" t="s">
        <v>728</v>
      </c>
      <c r="K353" s="26" t="s">
        <v>729</v>
      </c>
      <c r="L353" s="26" t="s">
        <v>730</v>
      </c>
      <c r="M353" s="26"/>
      <c r="N353" s="26" t="s">
        <v>731</v>
      </c>
      <c r="O353" s="738">
        <v>19106</v>
      </c>
      <c r="P353" s="26" t="s">
        <v>545</v>
      </c>
      <c r="Q353" s="26"/>
      <c r="R353" s="26"/>
      <c r="S353" s="26" t="s">
        <v>750</v>
      </c>
      <c r="T353" s="26" t="s">
        <v>733</v>
      </c>
      <c r="U353" s="26" t="s">
        <v>734</v>
      </c>
      <c r="V353" s="26" t="s">
        <v>735</v>
      </c>
      <c r="W353" s="26"/>
      <c r="X353" s="26" t="s">
        <v>736</v>
      </c>
      <c r="Y353" s="26" t="s">
        <v>737</v>
      </c>
      <c r="Z353" s="26" t="s">
        <v>738</v>
      </c>
      <c r="AA353" s="26" t="s">
        <v>739</v>
      </c>
      <c r="AB353" s="26">
        <v>3024766396</v>
      </c>
      <c r="AC353" s="26"/>
      <c r="AD353" s="26">
        <v>3024767263</v>
      </c>
      <c r="AE353" s="26" t="s">
        <v>740</v>
      </c>
      <c r="AF353" s="26" t="s">
        <v>741</v>
      </c>
      <c r="AG353" s="26" t="s">
        <v>742</v>
      </c>
      <c r="AH353" s="26" t="s">
        <v>568</v>
      </c>
      <c r="AI353" s="26"/>
      <c r="AJ353" s="26" t="s">
        <v>569</v>
      </c>
      <c r="AK353" s="548">
        <v>19803</v>
      </c>
      <c r="AL353" s="26" t="s">
        <v>545</v>
      </c>
      <c r="AM353" s="26" t="s">
        <v>743</v>
      </c>
      <c r="AN353" s="26" t="s">
        <v>744</v>
      </c>
      <c r="AO353" s="26" t="s">
        <v>745</v>
      </c>
      <c r="AP353" s="26" t="s">
        <v>746</v>
      </c>
      <c r="AQ353" s="26">
        <v>3024766682</v>
      </c>
      <c r="AR353" s="26"/>
      <c r="AS353" s="26">
        <v>3024767263</v>
      </c>
      <c r="AT353" s="26" t="s">
        <v>747</v>
      </c>
      <c r="AU353" s="26" t="s">
        <v>741</v>
      </c>
      <c r="AV353" s="26" t="s">
        <v>742</v>
      </c>
      <c r="AW353" s="26" t="s">
        <v>568</v>
      </c>
      <c r="AX353" s="26"/>
      <c r="AY353" s="26" t="s">
        <v>569</v>
      </c>
      <c r="AZ353" s="26" t="s">
        <v>748</v>
      </c>
      <c r="BA353" s="26" t="s">
        <v>545</v>
      </c>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v>1054</v>
      </c>
      <c r="CO353" s="26">
        <v>712</v>
      </c>
      <c r="CP353" s="26">
        <v>574</v>
      </c>
      <c r="CQ353" s="26"/>
      <c r="CR353" s="26"/>
      <c r="CS353" s="26" t="s">
        <v>561</v>
      </c>
      <c r="CT353" s="26">
        <v>12</v>
      </c>
      <c r="CU353" s="26"/>
      <c r="CV353" s="26"/>
      <c r="CW353" s="26">
        <v>43575</v>
      </c>
      <c r="CX353" s="740">
        <v>626</v>
      </c>
      <c r="CY353" s="26"/>
      <c r="CZ353" s="26"/>
      <c r="DA353" s="26"/>
      <c r="DB353" s="26"/>
      <c r="DC353" s="26"/>
      <c r="DD353" s="26" t="s">
        <v>545</v>
      </c>
      <c r="DE353" s="26" t="s">
        <v>545</v>
      </c>
      <c r="DF353" s="26" t="s">
        <v>545</v>
      </c>
      <c r="DG353" s="26" t="s">
        <v>545</v>
      </c>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row>
    <row r="354" spans="1:155" x14ac:dyDescent="0.2">
      <c r="A354" s="739">
        <v>11455</v>
      </c>
      <c r="B354" s="26" t="s">
        <v>4156</v>
      </c>
      <c r="C354" s="26"/>
      <c r="D354" s="26"/>
      <c r="E354" s="26"/>
      <c r="F354" s="26"/>
      <c r="G354" s="26"/>
      <c r="H354" s="26"/>
      <c r="I354" s="26"/>
      <c r="J354" s="26" t="s">
        <v>4157</v>
      </c>
      <c r="K354" s="26" t="s">
        <v>4158</v>
      </c>
      <c r="L354" s="26" t="s">
        <v>753</v>
      </c>
      <c r="M354" s="26"/>
      <c r="N354" s="26" t="s">
        <v>754</v>
      </c>
      <c r="O354" s="26">
        <v>10001</v>
      </c>
      <c r="P354" s="26" t="s">
        <v>545</v>
      </c>
      <c r="Q354" s="26">
        <v>8775597919</v>
      </c>
      <c r="R354" s="26">
        <v>2523604689</v>
      </c>
      <c r="S354" s="26" t="s">
        <v>4159</v>
      </c>
      <c r="T354" s="26" t="s">
        <v>4160</v>
      </c>
      <c r="U354" s="26" t="s">
        <v>647</v>
      </c>
      <c r="V354" s="26" t="s">
        <v>4161</v>
      </c>
      <c r="W354" s="26" t="s">
        <v>4162</v>
      </c>
      <c r="X354" s="26" t="s">
        <v>4163</v>
      </c>
      <c r="Y354" s="26" t="s">
        <v>4164</v>
      </c>
      <c r="Z354" s="26" t="s">
        <v>619</v>
      </c>
      <c r="AA354" s="26" t="s">
        <v>4156</v>
      </c>
      <c r="AB354" s="26">
        <v>8775597919</v>
      </c>
      <c r="AC354" s="26"/>
      <c r="AD354" s="26">
        <v>2523604689</v>
      </c>
      <c r="AE354" s="26" t="s">
        <v>4165</v>
      </c>
      <c r="AF354" s="26" t="s">
        <v>4157</v>
      </c>
      <c r="AG354" s="26" t="s">
        <v>4158</v>
      </c>
      <c r="AH354" s="26" t="s">
        <v>753</v>
      </c>
      <c r="AI354" s="26"/>
      <c r="AJ354" s="26" t="s">
        <v>754</v>
      </c>
      <c r="AK354" s="26">
        <v>10001</v>
      </c>
      <c r="AL354" s="26" t="s">
        <v>545</v>
      </c>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t="s">
        <v>4166</v>
      </c>
      <c r="CG354" s="26"/>
      <c r="CH354" s="26"/>
      <c r="CI354" s="26"/>
      <c r="CJ354" s="26"/>
      <c r="CK354" s="26"/>
      <c r="CL354" s="26"/>
      <c r="CM354" s="26"/>
      <c r="CN354" s="26">
        <v>1301</v>
      </c>
      <c r="CO354" s="26">
        <v>3094</v>
      </c>
      <c r="CP354" s="26"/>
      <c r="CQ354" s="26"/>
      <c r="CR354" s="26"/>
      <c r="CS354" s="26" t="s">
        <v>561</v>
      </c>
      <c r="CT354" s="26">
        <v>12</v>
      </c>
      <c r="CU354" s="26"/>
      <c r="CV354" s="26"/>
      <c r="CW354" s="26">
        <v>26581</v>
      </c>
      <c r="CX354" s="26"/>
      <c r="CY354" s="26"/>
      <c r="CZ354" s="26"/>
      <c r="DA354" s="26"/>
      <c r="DB354" s="26"/>
      <c r="DC354" s="26"/>
      <c r="DD354" s="26" t="s">
        <v>4167</v>
      </c>
      <c r="DE354" s="26" t="s">
        <v>4168</v>
      </c>
      <c r="DF354" s="26" t="s">
        <v>4169</v>
      </c>
      <c r="DG354" s="26" t="s">
        <v>4170</v>
      </c>
      <c r="DH354" s="26">
        <v>8775597919</v>
      </c>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row>
    <row r="355" spans="1:155" x14ac:dyDescent="0.2">
      <c r="A355" s="739">
        <v>10134</v>
      </c>
      <c r="B355" s="26" t="s">
        <v>4171</v>
      </c>
      <c r="C355" s="26"/>
      <c r="D355" s="26"/>
      <c r="E355" s="26"/>
      <c r="F355" s="26"/>
      <c r="G355" s="26"/>
      <c r="H355" s="26"/>
      <c r="I355" s="26"/>
      <c r="J355" s="26" t="s">
        <v>2916</v>
      </c>
      <c r="K355" s="26"/>
      <c r="L355" s="26" t="s">
        <v>2917</v>
      </c>
      <c r="M355" s="26" t="s">
        <v>4172</v>
      </c>
      <c r="N355" s="26" t="s">
        <v>1119</v>
      </c>
      <c r="O355" s="26">
        <v>2481</v>
      </c>
      <c r="P355" s="548" t="s">
        <v>545</v>
      </c>
      <c r="Q355" s="26">
        <v>7812634882</v>
      </c>
      <c r="R355" s="26"/>
      <c r="S355" s="26" t="s">
        <v>551</v>
      </c>
      <c r="T355" s="26" t="s">
        <v>4173</v>
      </c>
      <c r="U355" s="26" t="s">
        <v>647</v>
      </c>
      <c r="V355" s="26" t="s">
        <v>4174</v>
      </c>
      <c r="W355" s="26" t="s">
        <v>4175</v>
      </c>
      <c r="X355" s="26" t="s">
        <v>2155</v>
      </c>
      <c r="Y355" s="26" t="s">
        <v>4176</v>
      </c>
      <c r="Z355" s="26" t="s">
        <v>4177</v>
      </c>
      <c r="AA355" s="26" t="s">
        <v>4178</v>
      </c>
      <c r="AB355" s="26">
        <v>7812634882</v>
      </c>
      <c r="AC355" s="26"/>
      <c r="AD355" s="26"/>
      <c r="AE355" s="26" t="s">
        <v>4174</v>
      </c>
      <c r="AF355" s="26" t="s">
        <v>2916</v>
      </c>
      <c r="AG355" s="26" t="s">
        <v>545</v>
      </c>
      <c r="AH355" s="26" t="s">
        <v>2917</v>
      </c>
      <c r="AI355" s="26" t="s">
        <v>4172</v>
      </c>
      <c r="AJ355" s="26" t="s">
        <v>1119</v>
      </c>
      <c r="AK355" s="26">
        <v>2481</v>
      </c>
      <c r="AL355" s="548" t="s">
        <v>545</v>
      </c>
      <c r="AM355" s="26" t="s">
        <v>3934</v>
      </c>
      <c r="AN355" s="26" t="s">
        <v>4179</v>
      </c>
      <c r="AO355" s="26" t="s">
        <v>4180</v>
      </c>
      <c r="AP355" s="26" t="s">
        <v>4178</v>
      </c>
      <c r="AQ355" s="26">
        <v>7812634882</v>
      </c>
      <c r="AR355" s="26"/>
      <c r="AS355" s="26"/>
      <c r="AT355" s="26" t="s">
        <v>4174</v>
      </c>
      <c r="AU355" s="26" t="s">
        <v>2916</v>
      </c>
      <c r="AV355" s="26" t="s">
        <v>545</v>
      </c>
      <c r="AW355" s="26" t="s">
        <v>2917</v>
      </c>
      <c r="AX355" s="26" t="s">
        <v>4172</v>
      </c>
      <c r="AY355" s="26" t="s">
        <v>1119</v>
      </c>
      <c r="AZ355" s="26" t="s">
        <v>4181</v>
      </c>
      <c r="BA355" s="26" t="s">
        <v>545</v>
      </c>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t="s">
        <v>4182</v>
      </c>
      <c r="CG355" s="26"/>
      <c r="CH355" s="26"/>
      <c r="CI355" s="26"/>
      <c r="CJ355" s="26"/>
      <c r="CK355" s="26"/>
      <c r="CL355" s="26"/>
      <c r="CM355" s="26"/>
      <c r="CN355" s="26">
        <v>912</v>
      </c>
      <c r="CO355" s="26">
        <v>748</v>
      </c>
      <c r="CP355" s="26">
        <v>650</v>
      </c>
      <c r="CQ355" s="26"/>
      <c r="CR355" s="26"/>
      <c r="CS355" s="26" t="s">
        <v>561</v>
      </c>
      <c r="CT355" s="26">
        <v>12</v>
      </c>
      <c r="CU355" s="26"/>
      <c r="CV355" s="26"/>
      <c r="CW355" s="26">
        <v>64602</v>
      </c>
      <c r="CX355" s="740">
        <v>549</v>
      </c>
      <c r="CY355" s="26"/>
      <c r="CZ355" s="26"/>
      <c r="DA355" s="26"/>
      <c r="DB355" s="26"/>
      <c r="DC355" s="26"/>
      <c r="DD355" s="26" t="s">
        <v>3934</v>
      </c>
      <c r="DE355" s="26" t="s">
        <v>4179</v>
      </c>
      <c r="DF355" s="26" t="s">
        <v>4180</v>
      </c>
      <c r="DG355" s="26" t="s">
        <v>4174</v>
      </c>
      <c r="DH355" s="26">
        <v>7812634882</v>
      </c>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row>
    <row r="356" spans="1:155" x14ac:dyDescent="0.2">
      <c r="A356" s="739">
        <v>10511</v>
      </c>
      <c r="B356" s="26" t="s">
        <v>4183</v>
      </c>
      <c r="C356" s="26" t="s">
        <v>545</v>
      </c>
      <c r="D356" s="26"/>
      <c r="E356" s="26" t="s">
        <v>545</v>
      </c>
      <c r="F356" s="26"/>
      <c r="G356" s="26" t="s">
        <v>545</v>
      </c>
      <c r="H356" s="26" t="s">
        <v>545</v>
      </c>
      <c r="I356" s="26" t="s">
        <v>545</v>
      </c>
      <c r="J356" s="26" t="s">
        <v>4184</v>
      </c>
      <c r="K356" s="26"/>
      <c r="L356" s="26" t="s">
        <v>4185</v>
      </c>
      <c r="M356" s="26"/>
      <c r="N356" s="26" t="s">
        <v>4186</v>
      </c>
      <c r="O356" s="26" t="s">
        <v>545</v>
      </c>
      <c r="P356" s="26" t="s">
        <v>545</v>
      </c>
      <c r="Q356" s="26">
        <v>4164672537</v>
      </c>
      <c r="R356" s="26">
        <v>4164672526</v>
      </c>
      <c r="S356" s="26" t="s">
        <v>4187</v>
      </c>
      <c r="T356" s="26" t="s">
        <v>4188</v>
      </c>
      <c r="U356" s="26" t="s">
        <v>4189</v>
      </c>
      <c r="V356" s="26" t="s">
        <v>4190</v>
      </c>
      <c r="W356" s="26" t="s">
        <v>4191</v>
      </c>
      <c r="X356" s="26" t="s">
        <v>4192</v>
      </c>
      <c r="Y356" s="26" t="s">
        <v>4193</v>
      </c>
      <c r="Z356" s="26" t="s">
        <v>4194</v>
      </c>
      <c r="AA356" s="26" t="s">
        <v>4183</v>
      </c>
      <c r="AB356" s="26">
        <v>4164293000</v>
      </c>
      <c r="AC356" s="26">
        <v>4827</v>
      </c>
      <c r="AD356" s="26">
        <v>4164672526</v>
      </c>
      <c r="AE356" s="26" t="s">
        <v>4195</v>
      </c>
      <c r="AF356" s="26" t="s">
        <v>4184</v>
      </c>
      <c r="AG356" s="26" t="s">
        <v>545</v>
      </c>
      <c r="AH356" s="26" t="s">
        <v>4185</v>
      </c>
      <c r="AI356" s="26"/>
      <c r="AJ356" s="26" t="s">
        <v>4186</v>
      </c>
      <c r="AK356" s="26" t="s">
        <v>545</v>
      </c>
      <c r="AL356" s="26" t="s">
        <v>545</v>
      </c>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t="s">
        <v>4196</v>
      </c>
      <c r="CG356" s="26"/>
      <c r="CH356" s="26"/>
      <c r="CI356" s="26"/>
      <c r="CJ356" s="26"/>
      <c r="CK356" s="26"/>
      <c r="CL356" s="26"/>
      <c r="CM356" s="26"/>
      <c r="CN356" s="26">
        <v>2621</v>
      </c>
      <c r="CO356" s="26">
        <v>2714</v>
      </c>
      <c r="CP356" s="26"/>
      <c r="CQ356" s="26"/>
      <c r="CR356" s="26"/>
      <c r="CS356" s="26" t="s">
        <v>561</v>
      </c>
      <c r="CT356" s="26">
        <v>12</v>
      </c>
      <c r="CU356" s="26"/>
      <c r="CV356" s="26"/>
      <c r="CW356" s="26">
        <v>58068</v>
      </c>
      <c r="CX356" s="26" t="s">
        <v>545</v>
      </c>
      <c r="CY356" s="26"/>
      <c r="CZ356" s="26" t="s">
        <v>545</v>
      </c>
      <c r="DA356" s="26" t="s">
        <v>545</v>
      </c>
      <c r="DB356" s="26" t="s">
        <v>4197</v>
      </c>
      <c r="DC356" s="26" t="s">
        <v>4198</v>
      </c>
      <c r="DD356" s="26" t="s">
        <v>4199</v>
      </c>
      <c r="DE356" s="26" t="s">
        <v>4200</v>
      </c>
      <c r="DF356" s="26" t="s">
        <v>4201</v>
      </c>
      <c r="DG356" s="26" t="s">
        <v>4202</v>
      </c>
      <c r="DH356" s="26">
        <v>4164672468</v>
      </c>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row>
    <row r="357" spans="1:155" x14ac:dyDescent="0.2">
      <c r="A357" s="739">
        <v>11456</v>
      </c>
      <c r="B357" s="26" t="s">
        <v>4203</v>
      </c>
      <c r="C357" s="26"/>
      <c r="D357" s="26"/>
      <c r="E357" s="26"/>
      <c r="F357" s="26"/>
      <c r="G357" s="26"/>
      <c r="H357" s="26"/>
      <c r="I357" s="26"/>
      <c r="J357" s="26" t="s">
        <v>4204</v>
      </c>
      <c r="K357" s="26"/>
      <c r="L357" s="26" t="s">
        <v>1226</v>
      </c>
      <c r="M357" s="26" t="s">
        <v>1227</v>
      </c>
      <c r="N357" s="26" t="s">
        <v>1228</v>
      </c>
      <c r="O357" s="26">
        <v>73113</v>
      </c>
      <c r="P357" s="26">
        <v>998</v>
      </c>
      <c r="Q357" s="26">
        <v>4052850838</v>
      </c>
      <c r="R357" s="26">
        <v>4052850836</v>
      </c>
      <c r="S357" s="26" t="s">
        <v>4205</v>
      </c>
      <c r="T357" s="26" t="s">
        <v>1249</v>
      </c>
      <c r="U357" s="26" t="s">
        <v>647</v>
      </c>
      <c r="V357" s="26" t="s">
        <v>4206</v>
      </c>
      <c r="W357" s="26" t="s">
        <v>4207</v>
      </c>
      <c r="X357" s="26" t="s">
        <v>2000</v>
      </c>
      <c r="Y357" s="26" t="s">
        <v>2890</v>
      </c>
      <c r="Z357" s="26" t="s">
        <v>4208</v>
      </c>
      <c r="AA357" s="26" t="s">
        <v>4203</v>
      </c>
      <c r="AB357" s="26">
        <v>4052850838</v>
      </c>
      <c r="AC357" s="26">
        <v>109</v>
      </c>
      <c r="AD357" s="26">
        <v>4052850836</v>
      </c>
      <c r="AE357" s="26" t="s">
        <v>4209</v>
      </c>
      <c r="AF357" s="26" t="s">
        <v>4210</v>
      </c>
      <c r="AG357" s="26" t="s">
        <v>588</v>
      </c>
      <c r="AH357" s="26" t="s">
        <v>1226</v>
      </c>
      <c r="AI357" s="26" t="s">
        <v>1227</v>
      </c>
      <c r="AJ357" s="26" t="s">
        <v>1228</v>
      </c>
      <c r="AK357" s="26">
        <v>73118</v>
      </c>
      <c r="AL357" s="26" t="s">
        <v>545</v>
      </c>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t="s">
        <v>4211</v>
      </c>
      <c r="CG357" s="26"/>
      <c r="CH357" s="26"/>
      <c r="CI357" s="26"/>
      <c r="CJ357" s="26"/>
      <c r="CK357" s="26"/>
      <c r="CL357" s="26"/>
      <c r="CM357" s="26"/>
      <c r="CN357" s="26">
        <v>1302</v>
      </c>
      <c r="CO357" s="26">
        <v>2080</v>
      </c>
      <c r="CP357" s="26"/>
      <c r="CQ357" s="26"/>
      <c r="CR357" s="26"/>
      <c r="CS357" s="26" t="s">
        <v>561</v>
      </c>
      <c r="CT357" s="26">
        <v>12</v>
      </c>
      <c r="CU357" s="26"/>
      <c r="CV357" s="26"/>
      <c r="CW357" s="26">
        <v>81779</v>
      </c>
      <c r="CX357" s="26"/>
      <c r="CY357" s="26"/>
      <c r="CZ357" s="26"/>
      <c r="DA357" s="26"/>
      <c r="DB357" s="26"/>
      <c r="DC357" s="26"/>
      <c r="DD357" s="26" t="s">
        <v>604</v>
      </c>
      <c r="DE357" s="26" t="s">
        <v>1249</v>
      </c>
      <c r="DF357" s="26" t="s">
        <v>647</v>
      </c>
      <c r="DG357" s="26" t="s">
        <v>4206</v>
      </c>
      <c r="DH357" s="26">
        <v>4057677653</v>
      </c>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row>
    <row r="358" spans="1:155" x14ac:dyDescent="0.2">
      <c r="A358" s="739">
        <v>10138</v>
      </c>
      <c r="B358" s="26" t="s">
        <v>4212</v>
      </c>
      <c r="C358" s="26"/>
      <c r="D358" s="26"/>
      <c r="E358" s="26"/>
      <c r="F358" s="26"/>
      <c r="G358" s="26"/>
      <c r="H358" s="26"/>
      <c r="I358" s="26"/>
      <c r="J358" s="26" t="s">
        <v>728</v>
      </c>
      <c r="K358" s="26" t="s">
        <v>729</v>
      </c>
      <c r="L358" s="26" t="s">
        <v>730</v>
      </c>
      <c r="M358" s="26"/>
      <c r="N358" s="26" t="s">
        <v>731</v>
      </c>
      <c r="O358" s="26">
        <v>19106</v>
      </c>
      <c r="P358" s="26" t="s">
        <v>545</v>
      </c>
      <c r="Q358" s="26"/>
      <c r="R358" s="26"/>
      <c r="S358" s="26" t="s">
        <v>750</v>
      </c>
      <c r="T358" s="26" t="s">
        <v>733</v>
      </c>
      <c r="U358" s="26" t="s">
        <v>734</v>
      </c>
      <c r="V358" s="26" t="s">
        <v>735</v>
      </c>
      <c r="W358" s="26"/>
      <c r="X358" s="26" t="s">
        <v>736</v>
      </c>
      <c r="Y358" s="26" t="s">
        <v>737</v>
      </c>
      <c r="Z358" s="26" t="s">
        <v>738</v>
      </c>
      <c r="AA358" s="26" t="s">
        <v>739</v>
      </c>
      <c r="AB358" s="26">
        <v>3024766396</v>
      </c>
      <c r="AC358" s="26"/>
      <c r="AD358" s="26">
        <v>3024767263</v>
      </c>
      <c r="AE358" s="26" t="s">
        <v>740</v>
      </c>
      <c r="AF358" s="26" t="s">
        <v>741</v>
      </c>
      <c r="AG358" s="26" t="s">
        <v>742</v>
      </c>
      <c r="AH358" s="26" t="s">
        <v>568</v>
      </c>
      <c r="AI358" s="26"/>
      <c r="AJ358" s="26" t="s">
        <v>569</v>
      </c>
      <c r="AK358" s="26">
        <v>19803</v>
      </c>
      <c r="AL358" s="26" t="s">
        <v>545</v>
      </c>
      <c r="AM358" s="26" t="s">
        <v>743</v>
      </c>
      <c r="AN358" s="26" t="s">
        <v>744</v>
      </c>
      <c r="AO358" s="26" t="s">
        <v>745</v>
      </c>
      <c r="AP358" s="26" t="s">
        <v>746</v>
      </c>
      <c r="AQ358" s="26">
        <v>3024766682</v>
      </c>
      <c r="AR358" s="26"/>
      <c r="AS358" s="26">
        <v>3024767263</v>
      </c>
      <c r="AT358" s="26" t="s">
        <v>747</v>
      </c>
      <c r="AU358" s="26" t="s">
        <v>741</v>
      </c>
      <c r="AV358" s="26" t="s">
        <v>742</v>
      </c>
      <c r="AW358" s="26" t="s">
        <v>568</v>
      </c>
      <c r="AX358" s="26"/>
      <c r="AY358" s="26" t="s">
        <v>569</v>
      </c>
      <c r="AZ358" s="26" t="s">
        <v>748</v>
      </c>
      <c r="BA358" s="26" t="s">
        <v>545</v>
      </c>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v>915</v>
      </c>
      <c r="CO358" s="26">
        <v>712</v>
      </c>
      <c r="CP358" s="26">
        <v>574</v>
      </c>
      <c r="CQ358" s="26"/>
      <c r="CR358" s="26"/>
      <c r="CS358" s="26" t="s">
        <v>561</v>
      </c>
      <c r="CT358" s="26">
        <v>12</v>
      </c>
      <c r="CU358" s="26"/>
      <c r="CV358" s="26"/>
      <c r="CW358" s="26">
        <v>22713</v>
      </c>
      <c r="CX358" s="740">
        <v>626</v>
      </c>
      <c r="CY358" s="26"/>
      <c r="CZ358" s="26"/>
      <c r="DA358" s="26"/>
      <c r="DB358" s="26"/>
      <c r="DC358" s="26"/>
      <c r="DD358" s="26" t="s">
        <v>545</v>
      </c>
      <c r="DE358" s="26" t="s">
        <v>545</v>
      </c>
      <c r="DF358" s="26" t="s">
        <v>545</v>
      </c>
      <c r="DG358" s="26" t="s">
        <v>545</v>
      </c>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row>
    <row r="359" spans="1:155" x14ac:dyDescent="0.2">
      <c r="A359" s="739">
        <v>10468</v>
      </c>
      <c r="B359" s="26" t="s">
        <v>4213</v>
      </c>
      <c r="C359" s="26" t="s">
        <v>545</v>
      </c>
      <c r="D359" s="26"/>
      <c r="E359" s="26" t="s">
        <v>545</v>
      </c>
      <c r="F359" s="26"/>
      <c r="G359" s="26" t="s">
        <v>545</v>
      </c>
      <c r="H359" s="26" t="s">
        <v>545</v>
      </c>
      <c r="I359" s="26" t="s">
        <v>545</v>
      </c>
      <c r="J359" s="26" t="s">
        <v>4214</v>
      </c>
      <c r="K359" s="26" t="s">
        <v>588</v>
      </c>
      <c r="L359" s="26" t="s">
        <v>4215</v>
      </c>
      <c r="M359" s="26"/>
      <c r="N359" s="26" t="s">
        <v>1066</v>
      </c>
      <c r="O359" s="26">
        <v>32256</v>
      </c>
      <c r="P359" s="26" t="s">
        <v>545</v>
      </c>
      <c r="Q359" s="26">
        <v>9043572196</v>
      </c>
      <c r="R359" s="26"/>
      <c r="S359" s="26" t="s">
        <v>545</v>
      </c>
      <c r="T359" s="26" t="s">
        <v>545</v>
      </c>
      <c r="U359" s="26" t="s">
        <v>545</v>
      </c>
      <c r="V359" s="26" t="s">
        <v>545</v>
      </c>
      <c r="W359" s="26" t="s">
        <v>545</v>
      </c>
      <c r="X359" s="26" t="s">
        <v>4216</v>
      </c>
      <c r="Y359" s="26" t="s">
        <v>4217</v>
      </c>
      <c r="Z359" s="26" t="s">
        <v>1520</v>
      </c>
      <c r="AA359" s="26" t="s">
        <v>4213</v>
      </c>
      <c r="AB359" s="26"/>
      <c r="AC359" s="26"/>
      <c r="AD359" s="26"/>
      <c r="AE359" s="26" t="s">
        <v>4218</v>
      </c>
      <c r="AF359" s="26" t="s">
        <v>4214</v>
      </c>
      <c r="AG359" s="26" t="s">
        <v>588</v>
      </c>
      <c r="AH359" s="26" t="s">
        <v>4215</v>
      </c>
      <c r="AI359" s="26"/>
      <c r="AJ359" s="26" t="s">
        <v>1066</v>
      </c>
      <c r="AK359" s="26">
        <v>32256</v>
      </c>
      <c r="AL359" s="26" t="s">
        <v>545</v>
      </c>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t="s">
        <v>545</v>
      </c>
      <c r="CG359" s="26"/>
      <c r="CH359" s="26"/>
      <c r="CI359" s="26"/>
      <c r="CJ359" s="26"/>
      <c r="CK359" s="26"/>
      <c r="CL359" s="26"/>
      <c r="CM359" s="26"/>
      <c r="CN359" s="26">
        <v>3221</v>
      </c>
      <c r="CO359" s="26">
        <v>50</v>
      </c>
      <c r="CP359" s="26"/>
      <c r="CQ359" s="26"/>
      <c r="CR359" s="26"/>
      <c r="CS359" s="26" t="s">
        <v>561</v>
      </c>
      <c r="CT359" s="26">
        <v>12</v>
      </c>
      <c r="CU359" s="26"/>
      <c r="CV359" s="26"/>
      <c r="CW359" s="26">
        <v>11162</v>
      </c>
      <c r="CX359" s="26" t="s">
        <v>545</v>
      </c>
      <c r="CY359" s="26"/>
      <c r="CZ359" s="26" t="s">
        <v>545</v>
      </c>
      <c r="DA359" s="26" t="s">
        <v>545</v>
      </c>
      <c r="DB359" s="26" t="s">
        <v>545</v>
      </c>
      <c r="DC359" s="26" t="s">
        <v>545</v>
      </c>
      <c r="DD359" s="26" t="s">
        <v>545</v>
      </c>
      <c r="DE359" s="26" t="s">
        <v>545</v>
      </c>
      <c r="DF359" s="26" t="s">
        <v>545</v>
      </c>
      <c r="DG359" s="26" t="s">
        <v>545</v>
      </c>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row>
    <row r="360" spans="1:155" x14ac:dyDescent="0.2">
      <c r="A360" s="739">
        <v>11458</v>
      </c>
      <c r="B360" s="26" t="s">
        <v>4219</v>
      </c>
      <c r="C360" s="26"/>
      <c r="D360" s="26"/>
      <c r="E360" s="26"/>
      <c r="F360" s="26"/>
      <c r="G360" s="26"/>
      <c r="H360" s="26"/>
      <c r="I360" s="26"/>
      <c r="J360" s="26" t="s">
        <v>851</v>
      </c>
      <c r="K360" s="26" t="s">
        <v>852</v>
      </c>
      <c r="L360" s="26" t="s">
        <v>753</v>
      </c>
      <c r="M360" s="26"/>
      <c r="N360" s="26" t="s">
        <v>754</v>
      </c>
      <c r="O360" s="738">
        <v>10020</v>
      </c>
      <c r="P360" s="26">
        <v>1304</v>
      </c>
      <c r="Q360" s="26">
        <v>2124583888</v>
      </c>
      <c r="R360" s="26"/>
      <c r="S360" s="26" t="s">
        <v>853</v>
      </c>
      <c r="T360" s="26" t="s">
        <v>854</v>
      </c>
      <c r="U360" s="26" t="s">
        <v>855</v>
      </c>
      <c r="V360" s="26" t="s">
        <v>856</v>
      </c>
      <c r="W360" s="26" t="s">
        <v>4220</v>
      </c>
      <c r="X360" s="26" t="s">
        <v>858</v>
      </c>
      <c r="Y360" s="26" t="s">
        <v>859</v>
      </c>
      <c r="Z360" s="26" t="s">
        <v>860</v>
      </c>
      <c r="AA360" s="26" t="s">
        <v>861</v>
      </c>
      <c r="AB360" s="26">
        <v>3027430138</v>
      </c>
      <c r="AC360" s="26"/>
      <c r="AD360" s="26">
        <v>6036457114</v>
      </c>
      <c r="AE360" s="26" t="s">
        <v>862</v>
      </c>
      <c r="AF360" s="26" t="s">
        <v>863</v>
      </c>
      <c r="AG360" s="26" t="s">
        <v>864</v>
      </c>
      <c r="AH360" s="26" t="s">
        <v>865</v>
      </c>
      <c r="AI360" s="26"/>
      <c r="AJ360" s="26" t="s">
        <v>866</v>
      </c>
      <c r="AK360" s="548">
        <v>3110</v>
      </c>
      <c r="AL360" s="26" t="s">
        <v>545</v>
      </c>
      <c r="AM360" s="26"/>
      <c r="AN360" s="26"/>
      <c r="AO360" s="26"/>
      <c r="AP360" s="26"/>
      <c r="AQ360" s="26"/>
      <c r="AR360" s="26"/>
      <c r="AS360" s="26"/>
      <c r="AT360" s="26"/>
      <c r="AU360" s="26"/>
      <c r="AV360" s="26"/>
      <c r="AW360" s="26"/>
      <c r="AX360" s="26"/>
      <c r="AY360" s="26"/>
      <c r="AZ360" s="548"/>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t="s">
        <v>4221</v>
      </c>
      <c r="CG360" s="26"/>
      <c r="CH360" s="26"/>
      <c r="CI360" s="26"/>
      <c r="CJ360" s="26"/>
      <c r="CK360" s="26"/>
      <c r="CL360" s="26"/>
      <c r="CM360" s="26"/>
      <c r="CN360" s="26">
        <v>1304</v>
      </c>
      <c r="CO360" s="26">
        <v>1669</v>
      </c>
      <c r="CP360" s="26"/>
      <c r="CQ360" s="26"/>
      <c r="CR360" s="26"/>
      <c r="CS360" s="26" t="s">
        <v>561</v>
      </c>
      <c r="CT360" s="26">
        <v>12</v>
      </c>
      <c r="CU360" s="26"/>
      <c r="CV360" s="26"/>
      <c r="CW360" s="26">
        <v>19429</v>
      </c>
      <c r="CX360" s="740">
        <v>12</v>
      </c>
      <c r="CY360" s="26"/>
      <c r="CZ360" s="26"/>
      <c r="DA360" s="26"/>
      <c r="DB360" s="26"/>
      <c r="DC360" s="26" t="s">
        <v>545</v>
      </c>
      <c r="DD360" s="26" t="s">
        <v>868</v>
      </c>
      <c r="DE360" s="26" t="s">
        <v>869</v>
      </c>
      <c r="DF360" s="26" t="s">
        <v>870</v>
      </c>
      <c r="DG360" s="26" t="s">
        <v>871</v>
      </c>
      <c r="DH360" s="26">
        <v>6032893639</v>
      </c>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row>
    <row r="361" spans="1:155" x14ac:dyDescent="0.2">
      <c r="A361" s="739">
        <v>11460</v>
      </c>
      <c r="B361" s="26" t="s">
        <v>4222</v>
      </c>
      <c r="C361" s="26"/>
      <c r="D361" s="26"/>
      <c r="E361" s="26"/>
      <c r="F361" s="26"/>
      <c r="G361" s="26"/>
      <c r="H361" s="26"/>
      <c r="I361" s="26"/>
      <c r="J361" s="26" t="s">
        <v>4223</v>
      </c>
      <c r="K361" s="26"/>
      <c r="L361" s="26" t="s">
        <v>4224</v>
      </c>
      <c r="M361" s="26" t="s">
        <v>4225</v>
      </c>
      <c r="N361" s="26" t="s">
        <v>701</v>
      </c>
      <c r="O361" s="26">
        <v>27102</v>
      </c>
      <c r="P361" s="26">
        <v>3199</v>
      </c>
      <c r="Q361" s="26">
        <v>3364350236</v>
      </c>
      <c r="R361" s="26"/>
      <c r="S361" s="26" t="s">
        <v>591</v>
      </c>
      <c r="T361" s="26" t="s">
        <v>4226</v>
      </c>
      <c r="U361" s="26" t="s">
        <v>647</v>
      </c>
      <c r="V361" s="26" t="s">
        <v>545</v>
      </c>
      <c r="W361" s="26" t="s">
        <v>4227</v>
      </c>
      <c r="X361" s="26" t="s">
        <v>2120</v>
      </c>
      <c r="Y361" s="26" t="s">
        <v>2955</v>
      </c>
      <c r="Z361" s="26" t="s">
        <v>4228</v>
      </c>
      <c r="AA361" s="26" t="s">
        <v>4229</v>
      </c>
      <c r="AB361" s="26">
        <v>9049922676</v>
      </c>
      <c r="AC361" s="26"/>
      <c r="AD361" s="26"/>
      <c r="AE361" s="26" t="s">
        <v>4230</v>
      </c>
      <c r="AF361" s="26" t="s">
        <v>4231</v>
      </c>
      <c r="AG361" s="26" t="s">
        <v>4232</v>
      </c>
      <c r="AH361" s="26" t="s">
        <v>4233</v>
      </c>
      <c r="AI361" s="26" t="s">
        <v>4233</v>
      </c>
      <c r="AJ361" s="26" t="s">
        <v>764</v>
      </c>
      <c r="AK361" s="26">
        <v>53212</v>
      </c>
      <c r="AL361" s="26" t="s">
        <v>545</v>
      </c>
      <c r="AM361" s="26" t="s">
        <v>4234</v>
      </c>
      <c r="AN361" s="26" t="s">
        <v>4235</v>
      </c>
      <c r="AO361" s="26" t="s">
        <v>4236</v>
      </c>
      <c r="AP361" s="26" t="s">
        <v>4229</v>
      </c>
      <c r="AQ361" s="26">
        <v>4149992013</v>
      </c>
      <c r="AR361" s="26"/>
      <c r="AS361" s="26"/>
      <c r="AT361" s="26" t="s">
        <v>4237</v>
      </c>
      <c r="AU361" s="26" t="s">
        <v>4231</v>
      </c>
      <c r="AV361" s="26" t="s">
        <v>4232</v>
      </c>
      <c r="AW361" s="26" t="s">
        <v>4233</v>
      </c>
      <c r="AX361" s="26" t="s">
        <v>4233</v>
      </c>
      <c r="AY361" s="26" t="s">
        <v>764</v>
      </c>
      <c r="AZ361" s="26" t="s">
        <v>4238</v>
      </c>
      <c r="BA361" s="26" t="s">
        <v>545</v>
      </c>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t="s">
        <v>4239</v>
      </c>
      <c r="CG361" s="26"/>
      <c r="CH361" s="26"/>
      <c r="CI361" s="26"/>
      <c r="CJ361" s="26"/>
      <c r="CK361" s="26"/>
      <c r="CL361" s="26"/>
      <c r="CM361" s="26"/>
      <c r="CN361" s="26">
        <v>1306</v>
      </c>
      <c r="CO361" s="26">
        <v>2982</v>
      </c>
      <c r="CP361" s="26">
        <v>2981</v>
      </c>
      <c r="CQ361" s="26"/>
      <c r="CR361" s="26"/>
      <c r="CS361" s="26" t="s">
        <v>561</v>
      </c>
      <c r="CT361" s="26">
        <v>12</v>
      </c>
      <c r="CU361" s="26"/>
      <c r="CV361" s="26"/>
      <c r="CW361" s="26">
        <v>29742</v>
      </c>
      <c r="CX361" s="740">
        <v>8</v>
      </c>
      <c r="CY361" s="26"/>
      <c r="CZ361" s="26"/>
      <c r="DA361" s="26"/>
      <c r="DB361" s="26"/>
      <c r="DC361" s="26"/>
      <c r="DD361" s="26" t="s">
        <v>3167</v>
      </c>
      <c r="DE361" s="26" t="s">
        <v>4240</v>
      </c>
      <c r="DF361" s="26" t="s">
        <v>4241</v>
      </c>
      <c r="DG361" s="26" t="s">
        <v>4242</v>
      </c>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row>
    <row r="362" spans="1:155" x14ac:dyDescent="0.2">
      <c r="A362" s="739">
        <v>11461</v>
      </c>
      <c r="B362" s="26" t="s">
        <v>4243</v>
      </c>
      <c r="C362" s="26"/>
      <c r="D362" s="26"/>
      <c r="E362" s="26"/>
      <c r="F362" s="26"/>
      <c r="G362" s="26"/>
      <c r="H362" s="26"/>
      <c r="I362" s="26"/>
      <c r="J362" s="26" t="s">
        <v>2694</v>
      </c>
      <c r="K362" s="26"/>
      <c r="L362" s="26" t="s">
        <v>1634</v>
      </c>
      <c r="M362" s="26" t="s">
        <v>1635</v>
      </c>
      <c r="N362" s="26" t="s">
        <v>823</v>
      </c>
      <c r="O362" s="26">
        <v>45202</v>
      </c>
      <c r="P362" s="548" t="s">
        <v>545</v>
      </c>
      <c r="Q362" s="26">
        <v>5136291800</v>
      </c>
      <c r="R362" s="26"/>
      <c r="S362" s="26" t="s">
        <v>4244</v>
      </c>
      <c r="T362" s="26" t="s">
        <v>4245</v>
      </c>
      <c r="U362" s="26" t="s">
        <v>734</v>
      </c>
      <c r="V362" s="26" t="s">
        <v>2688</v>
      </c>
      <c r="W362" s="26" t="s">
        <v>4246</v>
      </c>
      <c r="X362" s="26" t="s">
        <v>2690</v>
      </c>
      <c r="Y362" s="26" t="s">
        <v>1092</v>
      </c>
      <c r="Z362" s="26" t="s">
        <v>2691</v>
      </c>
      <c r="AA362" s="26" t="s">
        <v>2692</v>
      </c>
      <c r="AB362" s="26">
        <v>5136292172</v>
      </c>
      <c r="AC362" s="26"/>
      <c r="AD362" s="26">
        <v>5136291871</v>
      </c>
      <c r="AE362" s="26" t="s">
        <v>2693</v>
      </c>
      <c r="AF362" s="26" t="s">
        <v>2694</v>
      </c>
      <c r="AG362" s="26" t="s">
        <v>545</v>
      </c>
      <c r="AH362" s="26" t="s">
        <v>1634</v>
      </c>
      <c r="AI362" s="26" t="s">
        <v>1635</v>
      </c>
      <c r="AJ362" s="26" t="s">
        <v>823</v>
      </c>
      <c r="AK362" s="26">
        <v>45202</v>
      </c>
      <c r="AL362" s="26" t="s">
        <v>545</v>
      </c>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t="s">
        <v>4247</v>
      </c>
      <c r="CG362" s="26"/>
      <c r="CH362" s="26"/>
      <c r="CI362" s="26"/>
      <c r="CJ362" s="26"/>
      <c r="CK362" s="26"/>
      <c r="CL362" s="26"/>
      <c r="CM362" s="26"/>
      <c r="CN362" s="26">
        <v>1307</v>
      </c>
      <c r="CO362" s="26">
        <v>257</v>
      </c>
      <c r="CP362" s="26"/>
      <c r="CQ362" s="26"/>
      <c r="CR362" s="26"/>
      <c r="CS362" s="26" t="s">
        <v>561</v>
      </c>
      <c r="CT362" s="26">
        <v>12</v>
      </c>
      <c r="CU362" s="26"/>
      <c r="CV362" s="26"/>
      <c r="CW362" s="26">
        <v>74780</v>
      </c>
      <c r="CX362" s="740">
        <v>836</v>
      </c>
      <c r="CY362" s="26"/>
      <c r="CZ362" s="26"/>
      <c r="DA362" s="26"/>
      <c r="DB362" s="26"/>
      <c r="DC362" s="26"/>
      <c r="DD362" s="26" t="s">
        <v>2696</v>
      </c>
      <c r="DE362" s="26" t="s">
        <v>2697</v>
      </c>
      <c r="DF362" s="26" t="s">
        <v>2698</v>
      </c>
      <c r="DG362" s="26" t="s">
        <v>2699</v>
      </c>
      <c r="DH362" s="26">
        <v>5133622547</v>
      </c>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row>
    <row r="363" spans="1:155" x14ac:dyDescent="0.2">
      <c r="A363" s="739">
        <v>10520</v>
      </c>
      <c r="B363" s="26" t="s">
        <v>4248</v>
      </c>
      <c r="C363" s="26" t="s">
        <v>545</v>
      </c>
      <c r="D363" s="26"/>
      <c r="E363" s="26" t="s">
        <v>545</v>
      </c>
      <c r="F363" s="26"/>
      <c r="G363" s="26" t="s">
        <v>545</v>
      </c>
      <c r="H363" s="26" t="s">
        <v>545</v>
      </c>
      <c r="I363" s="26" t="s">
        <v>545</v>
      </c>
      <c r="J363" s="26" t="s">
        <v>4249</v>
      </c>
      <c r="K363" s="26" t="s">
        <v>4250</v>
      </c>
      <c r="L363" s="26" t="s">
        <v>4251</v>
      </c>
      <c r="M363" s="26" t="s">
        <v>924</v>
      </c>
      <c r="N363" s="26" t="s">
        <v>2515</v>
      </c>
      <c r="O363" s="26">
        <v>40602</v>
      </c>
      <c r="P363" s="26">
        <v>717</v>
      </c>
      <c r="Q363" s="26">
        <v>8004222011</v>
      </c>
      <c r="R363" s="26">
        <v>5028757084</v>
      </c>
      <c r="S363" s="26" t="s">
        <v>4252</v>
      </c>
      <c r="T363" s="26" t="s">
        <v>4253</v>
      </c>
      <c r="U363" s="26" t="s">
        <v>4254</v>
      </c>
      <c r="V363" s="26" t="s">
        <v>4255</v>
      </c>
      <c r="W363" s="26" t="s">
        <v>4256</v>
      </c>
      <c r="X363" s="26" t="s">
        <v>4257</v>
      </c>
      <c r="Y363" s="26" t="s">
        <v>4258</v>
      </c>
      <c r="Z363" s="26" t="s">
        <v>4259</v>
      </c>
      <c r="AA363" s="26" t="s">
        <v>4248</v>
      </c>
      <c r="AB363" s="26">
        <v>8004222011</v>
      </c>
      <c r="AC363" s="26">
        <v>1034</v>
      </c>
      <c r="AD363" s="26">
        <v>5028757084</v>
      </c>
      <c r="AE363" s="26" t="s">
        <v>4260</v>
      </c>
      <c r="AF363" s="26" t="s">
        <v>4250</v>
      </c>
      <c r="AG363" s="26" t="s">
        <v>545</v>
      </c>
      <c r="AH363" s="26" t="s">
        <v>4251</v>
      </c>
      <c r="AI363" s="26" t="s">
        <v>924</v>
      </c>
      <c r="AJ363" s="26" t="s">
        <v>2515</v>
      </c>
      <c r="AK363" s="26">
        <v>40602</v>
      </c>
      <c r="AL363" s="26">
        <v>717</v>
      </c>
      <c r="AM363" s="26" t="s">
        <v>4261</v>
      </c>
      <c r="AN363" s="26" t="s">
        <v>1221</v>
      </c>
      <c r="AO363" s="26" t="s">
        <v>4262</v>
      </c>
      <c r="AP363" s="26" t="s">
        <v>4248</v>
      </c>
      <c r="AQ363" s="26">
        <v>8004222011</v>
      </c>
      <c r="AR363" s="26">
        <v>1023</v>
      </c>
      <c r="AS363" s="26">
        <v>5028757084</v>
      </c>
      <c r="AT363" s="26" t="s">
        <v>4263</v>
      </c>
      <c r="AU363" s="26" t="s">
        <v>4249</v>
      </c>
      <c r="AV363" s="26" t="s">
        <v>4250</v>
      </c>
      <c r="AW363" s="26" t="s">
        <v>4251</v>
      </c>
      <c r="AX363" s="26" t="s">
        <v>924</v>
      </c>
      <c r="AY363" s="26" t="s">
        <v>2515</v>
      </c>
      <c r="AZ363" s="26" t="s">
        <v>4264</v>
      </c>
      <c r="BA363" s="26" t="s">
        <v>4265</v>
      </c>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t="s">
        <v>4266</v>
      </c>
      <c r="CG363" s="26"/>
      <c r="CH363" s="26"/>
      <c r="CI363" s="26"/>
      <c r="CJ363" s="26"/>
      <c r="CK363" s="26"/>
      <c r="CL363" s="26"/>
      <c r="CM363" s="26"/>
      <c r="CN363" s="26">
        <v>2229</v>
      </c>
      <c r="CO363" s="26">
        <v>2355</v>
      </c>
      <c r="CP363" s="26">
        <v>2356</v>
      </c>
      <c r="CQ363" s="26"/>
      <c r="CR363" s="26"/>
      <c r="CS363" s="26" t="s">
        <v>561</v>
      </c>
      <c r="CT363" s="26">
        <v>12</v>
      </c>
      <c r="CU363" s="26"/>
      <c r="CV363" s="26"/>
      <c r="CW363" s="26">
        <v>64904</v>
      </c>
      <c r="CX363" s="740">
        <v>5016</v>
      </c>
      <c r="CY363" s="26"/>
      <c r="CZ363" s="26"/>
      <c r="DA363" s="26"/>
      <c r="DB363" s="26"/>
      <c r="DC363" s="26"/>
      <c r="DD363" s="26" t="s">
        <v>4267</v>
      </c>
      <c r="DE363" s="26" t="s">
        <v>1088</v>
      </c>
      <c r="DF363" s="26" t="s">
        <v>4268</v>
      </c>
      <c r="DG363" s="26" t="s">
        <v>4269</v>
      </c>
      <c r="DH363" s="26">
        <v>8004222011</v>
      </c>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row>
    <row r="364" spans="1:155" x14ac:dyDescent="0.2">
      <c r="A364" s="739">
        <v>11462</v>
      </c>
      <c r="B364" s="26" t="s">
        <v>4270</v>
      </c>
      <c r="C364" s="26"/>
      <c r="D364" s="26"/>
      <c r="E364" s="26"/>
      <c r="F364" s="26"/>
      <c r="G364" s="26"/>
      <c r="H364" s="26"/>
      <c r="I364" s="26"/>
      <c r="J364" s="26" t="s">
        <v>1558</v>
      </c>
      <c r="K364" s="26"/>
      <c r="L364" s="26" t="s">
        <v>1559</v>
      </c>
      <c r="M364" s="26" t="s">
        <v>1560</v>
      </c>
      <c r="N364" s="26" t="s">
        <v>1561</v>
      </c>
      <c r="O364" s="26">
        <v>64141</v>
      </c>
      <c r="P364" s="26">
        <v>288</v>
      </c>
      <c r="Q364" s="26">
        <v>8163912000</v>
      </c>
      <c r="R364" s="26">
        <v>8163912083</v>
      </c>
      <c r="S364" s="26" t="s">
        <v>1562</v>
      </c>
      <c r="T364" s="26" t="s">
        <v>1563</v>
      </c>
      <c r="U364" s="26" t="s">
        <v>725</v>
      </c>
      <c r="V364" s="26" t="s">
        <v>1564</v>
      </c>
      <c r="W364" s="26" t="s">
        <v>1565</v>
      </c>
      <c r="X364" s="26" t="s">
        <v>1566</v>
      </c>
      <c r="Y364" s="26" t="s">
        <v>1567</v>
      </c>
      <c r="Z364" s="26" t="s">
        <v>1520</v>
      </c>
      <c r="AA364" s="26" t="s">
        <v>4270</v>
      </c>
      <c r="AB364" s="26">
        <v>8163912000</v>
      </c>
      <c r="AC364" s="26"/>
      <c r="AD364" s="26"/>
      <c r="AE364" s="26" t="s">
        <v>1568</v>
      </c>
      <c r="AF364" s="26" t="s">
        <v>1558</v>
      </c>
      <c r="AG364" s="26" t="s">
        <v>545</v>
      </c>
      <c r="AH364" s="26" t="s">
        <v>1559</v>
      </c>
      <c r="AI364" s="26" t="s">
        <v>1560</v>
      </c>
      <c r="AJ364" s="26" t="s">
        <v>1561</v>
      </c>
      <c r="AK364" s="26">
        <v>64141</v>
      </c>
      <c r="AL364" s="26">
        <v>288</v>
      </c>
      <c r="AM364" s="26" t="s">
        <v>1569</v>
      </c>
      <c r="AN364" s="26" t="s">
        <v>1570</v>
      </c>
      <c r="AO364" s="26" t="s">
        <v>1571</v>
      </c>
      <c r="AP364" s="26" t="s">
        <v>4270</v>
      </c>
      <c r="AQ364" s="26">
        <v>8163912000</v>
      </c>
      <c r="AR364" s="26">
        <v>2749</v>
      </c>
      <c r="AS364" s="26">
        <v>8163912083</v>
      </c>
      <c r="AT364" s="26" t="s">
        <v>1572</v>
      </c>
      <c r="AU364" s="26" t="s">
        <v>1558</v>
      </c>
      <c r="AV364" s="26" t="s">
        <v>545</v>
      </c>
      <c r="AW364" s="26" t="s">
        <v>1559</v>
      </c>
      <c r="AX364" s="26" t="s">
        <v>1560</v>
      </c>
      <c r="AY364" s="26" t="s">
        <v>1561</v>
      </c>
      <c r="AZ364" s="26" t="s">
        <v>1573</v>
      </c>
      <c r="BA364" s="26" t="s">
        <v>1574</v>
      </c>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t="s">
        <v>1575</v>
      </c>
      <c r="CG364" s="26"/>
      <c r="CH364" s="26"/>
      <c r="CI364" s="26"/>
      <c r="CJ364" s="26"/>
      <c r="CK364" s="26"/>
      <c r="CL364" s="26"/>
      <c r="CM364" s="26"/>
      <c r="CN364" s="26">
        <v>1308</v>
      </c>
      <c r="CO364" s="26">
        <v>1645</v>
      </c>
      <c r="CP364" s="26">
        <v>1647</v>
      </c>
      <c r="CQ364" s="26"/>
      <c r="CR364" s="26"/>
      <c r="CS364" s="26" t="s">
        <v>561</v>
      </c>
      <c r="CT364" s="26">
        <v>12</v>
      </c>
      <c r="CU364" s="26"/>
      <c r="CV364" s="26"/>
      <c r="CW364" s="26">
        <v>63487</v>
      </c>
      <c r="CX364" s="740">
        <v>449</v>
      </c>
      <c r="CY364" s="26"/>
      <c r="CZ364" s="26"/>
      <c r="DA364" s="26"/>
      <c r="DB364" s="26"/>
      <c r="DC364" s="26"/>
      <c r="DD364" s="26" t="s">
        <v>1569</v>
      </c>
      <c r="DE364" s="26" t="s">
        <v>1570</v>
      </c>
      <c r="DF364" s="26" t="s">
        <v>1571</v>
      </c>
      <c r="DG364" s="26" t="s">
        <v>1572</v>
      </c>
      <c r="DH364" s="26">
        <v>8163912000</v>
      </c>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row>
    <row r="365" spans="1:155" x14ac:dyDescent="0.2">
      <c r="A365" s="739">
        <v>11463</v>
      </c>
      <c r="B365" s="26" t="s">
        <v>4271</v>
      </c>
      <c r="C365" s="26"/>
      <c r="D365" s="26"/>
      <c r="E365" s="26"/>
      <c r="F365" s="26"/>
      <c r="G365" s="26"/>
      <c r="H365" s="26"/>
      <c r="I365" s="26"/>
      <c r="J365" s="26" t="s">
        <v>4272</v>
      </c>
      <c r="K365" s="26"/>
      <c r="L365" s="26" t="s">
        <v>923</v>
      </c>
      <c r="M365" s="26" t="s">
        <v>924</v>
      </c>
      <c r="N365" s="26" t="s">
        <v>823</v>
      </c>
      <c r="O365" s="26">
        <v>43215</v>
      </c>
      <c r="P365" s="26" t="s">
        <v>545</v>
      </c>
      <c r="Q365" s="26">
        <v>6142258285</v>
      </c>
      <c r="R365" s="26">
        <v>6142258330</v>
      </c>
      <c r="S365" s="26" t="s">
        <v>4273</v>
      </c>
      <c r="T365" s="26" t="s">
        <v>4274</v>
      </c>
      <c r="U365" s="26" t="s">
        <v>553</v>
      </c>
      <c r="V365" s="26" t="s">
        <v>4275</v>
      </c>
      <c r="W365" s="26" t="s">
        <v>4276</v>
      </c>
      <c r="X365" s="26" t="s">
        <v>3221</v>
      </c>
      <c r="Y365" s="26" t="s">
        <v>4277</v>
      </c>
      <c r="Z365" s="26" t="s">
        <v>1012</v>
      </c>
      <c r="AA365" s="26" t="s">
        <v>4278</v>
      </c>
      <c r="AB365" s="26">
        <v>6142258285</v>
      </c>
      <c r="AC365" s="26"/>
      <c r="AD365" s="26">
        <v>6142258330</v>
      </c>
      <c r="AE365" s="26" t="s">
        <v>4275</v>
      </c>
      <c r="AF365" s="26" t="s">
        <v>4272</v>
      </c>
      <c r="AG365" s="26" t="s">
        <v>545</v>
      </c>
      <c r="AH365" s="26" t="s">
        <v>923</v>
      </c>
      <c r="AI365" s="26" t="s">
        <v>924</v>
      </c>
      <c r="AJ365" s="26" t="s">
        <v>823</v>
      </c>
      <c r="AK365" s="548">
        <v>43215</v>
      </c>
      <c r="AL365" s="26" t="s">
        <v>545</v>
      </c>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t="s">
        <v>4221</v>
      </c>
      <c r="CG365" s="26"/>
      <c r="CH365" s="26"/>
      <c r="CI365" s="26"/>
      <c r="CJ365" s="26"/>
      <c r="CK365" s="26"/>
      <c r="CL365" s="26"/>
      <c r="CM365" s="26"/>
      <c r="CN365" s="26">
        <v>1309</v>
      </c>
      <c r="CO365" s="26">
        <v>2860</v>
      </c>
      <c r="CP365" s="26"/>
      <c r="CQ365" s="26"/>
      <c r="CR365" s="26"/>
      <c r="CS365" s="26" t="s">
        <v>561</v>
      </c>
      <c r="CT365" s="26">
        <v>12</v>
      </c>
      <c r="CU365" s="26"/>
      <c r="CV365" s="26"/>
      <c r="CW365" s="26">
        <v>14338</v>
      </c>
      <c r="CX365" s="740">
        <v>291</v>
      </c>
      <c r="CY365" s="26"/>
      <c r="CZ365" s="26"/>
      <c r="DA365" s="26"/>
      <c r="DB365" s="26"/>
      <c r="DC365" s="26"/>
      <c r="DD365" s="26" t="s">
        <v>4279</v>
      </c>
      <c r="DE365" s="26" t="s">
        <v>4280</v>
      </c>
      <c r="DF365" s="26" t="s">
        <v>792</v>
      </c>
      <c r="DG365" s="26" t="s">
        <v>4275</v>
      </c>
      <c r="DH365" s="26">
        <v>6142258285</v>
      </c>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row>
    <row r="366" spans="1:155" x14ac:dyDescent="0.2">
      <c r="A366" s="739">
        <v>10592</v>
      </c>
      <c r="B366" s="26" t="s">
        <v>4281</v>
      </c>
      <c r="C366" s="26"/>
      <c r="D366" s="26"/>
      <c r="E366" s="26"/>
      <c r="F366" s="26"/>
      <c r="G366" s="26"/>
      <c r="H366" s="26"/>
      <c r="I366" s="26"/>
      <c r="J366" s="26" t="s">
        <v>1150</v>
      </c>
      <c r="K366" s="26"/>
      <c r="L366" s="26" t="s">
        <v>1151</v>
      </c>
      <c r="M366" s="26" t="s">
        <v>1160</v>
      </c>
      <c r="N366" s="26" t="s">
        <v>1119</v>
      </c>
      <c r="O366" s="26">
        <v>2116</v>
      </c>
      <c r="P366" s="26" t="s">
        <v>545</v>
      </c>
      <c r="Q366" s="26">
        <v>8572242185</v>
      </c>
      <c r="R366" s="26">
        <v>6034301650</v>
      </c>
      <c r="S366" s="26" t="s">
        <v>755</v>
      </c>
      <c r="T366" s="26" t="s">
        <v>1152</v>
      </c>
      <c r="U366" s="26" t="s">
        <v>1153</v>
      </c>
      <c r="V366" s="26" t="s">
        <v>1154</v>
      </c>
      <c r="W366" s="26" t="s">
        <v>1155</v>
      </c>
      <c r="X366" s="26" t="s">
        <v>1156</v>
      </c>
      <c r="Y366" s="26" t="s">
        <v>1157</v>
      </c>
      <c r="Z366" s="26" t="s">
        <v>1158</v>
      </c>
      <c r="AA366" s="26" t="s">
        <v>4282</v>
      </c>
      <c r="AB366" s="26">
        <v>8572242185</v>
      </c>
      <c r="AC366" s="26"/>
      <c r="AD366" s="26">
        <v>6034301650</v>
      </c>
      <c r="AE366" s="26" t="s">
        <v>1154</v>
      </c>
      <c r="AF366" s="26" t="s">
        <v>1150</v>
      </c>
      <c r="AG366" s="26" t="s">
        <v>545</v>
      </c>
      <c r="AH366" s="26" t="s">
        <v>1151</v>
      </c>
      <c r="AI366" s="26" t="s">
        <v>1160</v>
      </c>
      <c r="AJ366" s="26" t="s">
        <v>1119</v>
      </c>
      <c r="AK366" s="26">
        <v>2116</v>
      </c>
      <c r="AL366" s="26" t="s">
        <v>545</v>
      </c>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t="s">
        <v>4283</v>
      </c>
      <c r="CG366" s="26"/>
      <c r="CH366" s="26"/>
      <c r="CI366" s="26"/>
      <c r="CJ366" s="26"/>
      <c r="CK366" s="26"/>
      <c r="CL366" s="26"/>
      <c r="CM366" s="26"/>
      <c r="CN366" s="26">
        <v>1041</v>
      </c>
      <c r="CO366" s="26">
        <v>769</v>
      </c>
      <c r="CP366" s="26"/>
      <c r="CQ366" s="26"/>
      <c r="CR366" s="26"/>
      <c r="CS366" s="26" t="s">
        <v>561</v>
      </c>
      <c r="CT366" s="26">
        <v>12</v>
      </c>
      <c r="CU366" s="26"/>
      <c r="CV366" s="26"/>
      <c r="CW366" s="26">
        <v>23647</v>
      </c>
      <c r="CX366" s="740">
        <v>111</v>
      </c>
      <c r="CY366" s="26"/>
      <c r="CZ366" s="26"/>
      <c r="DA366" s="26"/>
      <c r="DB366" s="26"/>
      <c r="DC366" s="26"/>
      <c r="DD366" s="26" t="s">
        <v>755</v>
      </c>
      <c r="DE366" s="26" t="s">
        <v>1152</v>
      </c>
      <c r="DF366" s="26" t="s">
        <v>4284</v>
      </c>
      <c r="DG366" s="26" t="s">
        <v>1154</v>
      </c>
      <c r="DH366" s="26">
        <v>8572242185</v>
      </c>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row>
    <row r="367" spans="1:155" x14ac:dyDescent="0.2">
      <c r="A367" s="739">
        <v>10139</v>
      </c>
      <c r="B367" s="26" t="s">
        <v>4285</v>
      </c>
      <c r="C367" s="26"/>
      <c r="D367" s="26"/>
      <c r="E367" s="26"/>
      <c r="F367" s="26"/>
      <c r="G367" s="26"/>
      <c r="H367" s="26"/>
      <c r="I367" s="26"/>
      <c r="J367" s="26" t="s">
        <v>4286</v>
      </c>
      <c r="K367" s="26"/>
      <c r="L367" s="26" t="s">
        <v>583</v>
      </c>
      <c r="M367" s="26" t="s">
        <v>3684</v>
      </c>
      <c r="N367" s="26" t="s">
        <v>901</v>
      </c>
      <c r="O367" s="26">
        <v>55744</v>
      </c>
      <c r="P367" s="26">
        <v>3983</v>
      </c>
      <c r="Q367" s="26">
        <v>2183276789</v>
      </c>
      <c r="R367" s="26">
        <v>2183275545</v>
      </c>
      <c r="S367" s="26" t="s">
        <v>1566</v>
      </c>
      <c r="T367" s="26" t="s">
        <v>4287</v>
      </c>
      <c r="U367" s="26" t="s">
        <v>4288</v>
      </c>
      <c r="V367" s="26" t="s">
        <v>4289</v>
      </c>
      <c r="W367" s="26" t="s">
        <v>4290</v>
      </c>
      <c r="X367" s="26" t="s">
        <v>1669</v>
      </c>
      <c r="Y367" s="26" t="s">
        <v>4291</v>
      </c>
      <c r="Z367" s="26" t="s">
        <v>792</v>
      </c>
      <c r="AA367" s="26" t="s">
        <v>4285</v>
      </c>
      <c r="AB367" s="26">
        <v>2183275517</v>
      </c>
      <c r="AC367" s="26"/>
      <c r="AD367" s="26">
        <v>2183275545</v>
      </c>
      <c r="AE367" s="26" t="s">
        <v>4292</v>
      </c>
      <c r="AF367" s="26" t="s">
        <v>4286</v>
      </c>
      <c r="AG367" s="26" t="s">
        <v>545</v>
      </c>
      <c r="AH367" s="26" t="s">
        <v>583</v>
      </c>
      <c r="AI367" s="26" t="s">
        <v>3684</v>
      </c>
      <c r="AJ367" s="26" t="s">
        <v>901</v>
      </c>
      <c r="AK367" s="26">
        <v>55744</v>
      </c>
      <c r="AL367" s="26">
        <v>3983</v>
      </c>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t="s">
        <v>4293</v>
      </c>
      <c r="CG367" s="26"/>
      <c r="CH367" s="26"/>
      <c r="CI367" s="26"/>
      <c r="CJ367" s="26"/>
      <c r="CK367" s="26"/>
      <c r="CL367" s="26"/>
      <c r="CM367" s="26"/>
      <c r="CN367" s="26">
        <v>916</v>
      </c>
      <c r="CO367" s="26">
        <v>746</v>
      </c>
      <c r="CP367" s="26"/>
      <c r="CQ367" s="26"/>
      <c r="CR367" s="26"/>
      <c r="CS367" s="26" t="s">
        <v>561</v>
      </c>
      <c r="CT367" s="26">
        <v>12</v>
      </c>
      <c r="CU367" s="26"/>
      <c r="CV367" s="26"/>
      <c r="CW367" s="26"/>
      <c r="CX367" s="26"/>
      <c r="CY367" s="26"/>
      <c r="CZ367" s="26"/>
      <c r="DA367" s="26"/>
      <c r="DB367" s="26"/>
      <c r="DC367" s="26"/>
      <c r="DD367" s="26" t="s">
        <v>1566</v>
      </c>
      <c r="DE367" s="26" t="s">
        <v>4294</v>
      </c>
      <c r="DF367" s="26" t="s">
        <v>553</v>
      </c>
      <c r="DG367" s="26" t="s">
        <v>4295</v>
      </c>
      <c r="DH367" s="26">
        <v>2183276789</v>
      </c>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row>
    <row r="368" spans="1:155" x14ac:dyDescent="0.2">
      <c r="A368" s="739">
        <v>10140</v>
      </c>
      <c r="B368" s="26" t="s">
        <v>4296</v>
      </c>
      <c r="C368" s="26"/>
      <c r="D368" s="26"/>
      <c r="E368" s="26"/>
      <c r="F368" s="26"/>
      <c r="G368" s="26"/>
      <c r="H368" s="26"/>
      <c r="I368" s="26"/>
      <c r="J368" s="26" t="s">
        <v>4297</v>
      </c>
      <c r="K368" s="26"/>
      <c r="L368" s="26" t="s">
        <v>1868</v>
      </c>
      <c r="M368" s="26" t="s">
        <v>4298</v>
      </c>
      <c r="N368" s="26" t="s">
        <v>584</v>
      </c>
      <c r="O368" s="26">
        <v>48951</v>
      </c>
      <c r="P368" s="26" t="s">
        <v>545</v>
      </c>
      <c r="Q368" s="26">
        <v>5173815500</v>
      </c>
      <c r="R368" s="26">
        <v>5177065522</v>
      </c>
      <c r="S368" s="26" t="s">
        <v>1543</v>
      </c>
      <c r="T368" s="26" t="s">
        <v>4299</v>
      </c>
      <c r="U368" s="26" t="s">
        <v>647</v>
      </c>
      <c r="V368" s="26" t="s">
        <v>4300</v>
      </c>
      <c r="W368" s="26" t="s">
        <v>4301</v>
      </c>
      <c r="X368" s="26" t="s">
        <v>2155</v>
      </c>
      <c r="Y368" s="26" t="s">
        <v>4302</v>
      </c>
      <c r="Z368" s="26" t="s">
        <v>1250</v>
      </c>
      <c r="AA368" s="26" t="s">
        <v>4296</v>
      </c>
      <c r="AB368" s="26">
        <v>5173815500</v>
      </c>
      <c r="AC368" s="26"/>
      <c r="AD368" s="26">
        <v>5177065522</v>
      </c>
      <c r="AE368" s="26" t="s">
        <v>4300</v>
      </c>
      <c r="AF368" s="26" t="s">
        <v>4297</v>
      </c>
      <c r="AG368" s="26" t="s">
        <v>545</v>
      </c>
      <c r="AH368" s="26" t="s">
        <v>1868</v>
      </c>
      <c r="AI368" s="26" t="s">
        <v>4298</v>
      </c>
      <c r="AJ368" s="26" t="s">
        <v>584</v>
      </c>
      <c r="AK368" s="26">
        <v>48951</v>
      </c>
      <c r="AL368" s="26" t="s">
        <v>545</v>
      </c>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t="s">
        <v>4303</v>
      </c>
      <c r="CG368" s="26"/>
      <c r="CH368" s="26"/>
      <c r="CI368" s="26"/>
      <c r="CJ368" s="26"/>
      <c r="CK368" s="26"/>
      <c r="CL368" s="26"/>
      <c r="CM368" s="26"/>
      <c r="CN368" s="26">
        <v>917</v>
      </c>
      <c r="CO368" s="26">
        <v>351</v>
      </c>
      <c r="CP368" s="26"/>
      <c r="CQ368" s="26"/>
      <c r="CR368" s="26"/>
      <c r="CS368" s="26" t="s">
        <v>561</v>
      </c>
      <c r="CT368" s="26">
        <v>12</v>
      </c>
      <c r="CU368" s="26"/>
      <c r="CV368" s="26"/>
      <c r="CW368" s="26">
        <v>65056</v>
      </c>
      <c r="CX368" s="740">
        <v>918</v>
      </c>
      <c r="CY368" s="26"/>
      <c r="CZ368" s="26"/>
      <c r="DA368" s="26"/>
      <c r="DB368" s="26"/>
      <c r="DC368" s="26"/>
      <c r="DD368" s="26" t="s">
        <v>1716</v>
      </c>
      <c r="DE368" s="26" t="s">
        <v>4304</v>
      </c>
      <c r="DF368" s="26" t="s">
        <v>4305</v>
      </c>
      <c r="DG368" s="26" t="s">
        <v>4300</v>
      </c>
      <c r="DH368" s="26">
        <v>5173815500</v>
      </c>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row>
    <row r="369" spans="1:155" x14ac:dyDescent="0.2">
      <c r="A369" s="739">
        <v>11464</v>
      </c>
      <c r="B369" s="26" t="s">
        <v>4306</v>
      </c>
      <c r="C369" s="26"/>
      <c r="D369" s="26"/>
      <c r="E369" s="26"/>
      <c r="F369" s="26"/>
      <c r="G369" s="26"/>
      <c r="H369" s="26"/>
      <c r="I369" s="26"/>
      <c r="J369" s="26" t="s">
        <v>4307</v>
      </c>
      <c r="K369" s="26"/>
      <c r="L369" s="26" t="s">
        <v>4308</v>
      </c>
      <c r="M369" s="26" t="s">
        <v>3646</v>
      </c>
      <c r="N369" s="26" t="s">
        <v>611</v>
      </c>
      <c r="O369" s="26">
        <v>23233</v>
      </c>
      <c r="P369" s="548" t="s">
        <v>545</v>
      </c>
      <c r="Q369" s="26">
        <v>8046737189</v>
      </c>
      <c r="R369" s="26">
        <v>8046731590</v>
      </c>
      <c r="S369" s="26" t="s">
        <v>1965</v>
      </c>
      <c r="T369" s="26" t="s">
        <v>3289</v>
      </c>
      <c r="U369" s="26" t="s">
        <v>647</v>
      </c>
      <c r="V369" s="26" t="s">
        <v>4309</v>
      </c>
      <c r="W369" s="26" t="s">
        <v>4310</v>
      </c>
      <c r="X369" s="26" t="s">
        <v>1965</v>
      </c>
      <c r="Y369" s="26" t="s">
        <v>4311</v>
      </c>
      <c r="Z369" s="26" t="s">
        <v>4312</v>
      </c>
      <c r="AA369" s="26" t="s">
        <v>4306</v>
      </c>
      <c r="AB369" s="26">
        <v>8046737189</v>
      </c>
      <c r="AC369" s="26"/>
      <c r="AD369" s="26">
        <v>8046731590</v>
      </c>
      <c r="AE369" s="26" t="s">
        <v>4309</v>
      </c>
      <c r="AF369" s="26" t="s">
        <v>4307</v>
      </c>
      <c r="AG369" s="26" t="s">
        <v>545</v>
      </c>
      <c r="AH369" s="26" t="s">
        <v>4308</v>
      </c>
      <c r="AI369" s="26" t="s">
        <v>3646</v>
      </c>
      <c r="AJ369" s="26" t="s">
        <v>611</v>
      </c>
      <c r="AK369" s="26">
        <v>23233</v>
      </c>
      <c r="AL369" s="548" t="s">
        <v>545</v>
      </c>
      <c r="AM369" s="26"/>
      <c r="AN369" s="26"/>
      <c r="AO369" s="26"/>
      <c r="AP369" s="26"/>
      <c r="AQ369" s="26"/>
      <c r="AR369" s="26"/>
      <c r="AS369" s="26"/>
      <c r="AT369" s="26"/>
      <c r="AU369" s="26"/>
      <c r="AV369" s="26"/>
      <c r="AW369" s="26"/>
      <c r="AX369" s="26"/>
      <c r="AY369" s="26"/>
      <c r="AZ369" s="26"/>
      <c r="BA369" s="548"/>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v>1310</v>
      </c>
      <c r="CO369" s="26">
        <v>1699</v>
      </c>
      <c r="CP369" s="26"/>
      <c r="CQ369" s="26"/>
      <c r="CR369" s="26"/>
      <c r="CS369" s="26" t="s">
        <v>561</v>
      </c>
      <c r="CT369" s="26">
        <v>12</v>
      </c>
      <c r="CU369" s="26"/>
      <c r="CV369" s="26"/>
      <c r="CW369" s="26">
        <v>11630</v>
      </c>
      <c r="CX369" s="740">
        <v>761</v>
      </c>
      <c r="CY369" s="26"/>
      <c r="CZ369" s="26"/>
      <c r="DA369" s="26"/>
      <c r="DB369" s="26"/>
      <c r="DC369" s="26"/>
      <c r="DD369" s="26" t="s">
        <v>4313</v>
      </c>
      <c r="DE369" s="26" t="s">
        <v>1863</v>
      </c>
      <c r="DF369" s="26" t="s">
        <v>4314</v>
      </c>
      <c r="DG369" s="26" t="s">
        <v>4315</v>
      </c>
      <c r="DH369" s="26">
        <v>8049658011</v>
      </c>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row>
    <row r="370" spans="1:155" x14ac:dyDescent="0.2">
      <c r="A370" s="739">
        <v>10141</v>
      </c>
      <c r="B370" s="26" t="s">
        <v>4316</v>
      </c>
      <c r="C370" s="26"/>
      <c r="D370" s="26"/>
      <c r="E370" s="26"/>
      <c r="F370" s="26"/>
      <c r="G370" s="26"/>
      <c r="H370" s="26"/>
      <c r="I370" s="26"/>
      <c r="J370" s="26" t="s">
        <v>4317</v>
      </c>
      <c r="K370" s="26"/>
      <c r="L370" s="26" t="s">
        <v>2513</v>
      </c>
      <c r="M370" s="26" t="s">
        <v>2514</v>
      </c>
      <c r="N370" s="26" t="s">
        <v>2515</v>
      </c>
      <c r="O370" s="26">
        <v>40223</v>
      </c>
      <c r="P370" s="548" t="s">
        <v>545</v>
      </c>
      <c r="Q370" s="26">
        <v>8666670561</v>
      </c>
      <c r="R370" s="26">
        <v>8776695908</v>
      </c>
      <c r="S370" s="26" t="s">
        <v>4318</v>
      </c>
      <c r="T370" s="26" t="s">
        <v>4319</v>
      </c>
      <c r="U370" s="26" t="s">
        <v>647</v>
      </c>
      <c r="V370" s="26" t="s">
        <v>928</v>
      </c>
      <c r="W370" s="26" t="s">
        <v>4320</v>
      </c>
      <c r="X370" s="26" t="s">
        <v>930</v>
      </c>
      <c r="Y370" s="26" t="s">
        <v>931</v>
      </c>
      <c r="Z370" s="26" t="s">
        <v>932</v>
      </c>
      <c r="AA370" s="26" t="s">
        <v>4316</v>
      </c>
      <c r="AB370" s="26">
        <v>6142490427</v>
      </c>
      <c r="AC370" s="26"/>
      <c r="AD370" s="26">
        <v>8776695908</v>
      </c>
      <c r="AE370" s="26" t="s">
        <v>928</v>
      </c>
      <c r="AF370" s="26" t="s">
        <v>921</v>
      </c>
      <c r="AG370" s="26" t="s">
        <v>922</v>
      </c>
      <c r="AH370" s="26" t="s">
        <v>923</v>
      </c>
      <c r="AI370" s="26" t="s">
        <v>924</v>
      </c>
      <c r="AJ370" s="26" t="s">
        <v>823</v>
      </c>
      <c r="AK370" s="26">
        <v>43215</v>
      </c>
      <c r="AL370" s="548" t="s">
        <v>545</v>
      </c>
      <c r="AM370" s="26"/>
      <c r="AN370" s="26"/>
      <c r="AO370" s="26"/>
      <c r="AP370" s="26"/>
      <c r="AQ370" s="26"/>
      <c r="AR370" s="26"/>
      <c r="AS370" s="26"/>
      <c r="AT370" s="26"/>
      <c r="AU370" s="26"/>
      <c r="AV370" s="26"/>
      <c r="AW370" s="26"/>
      <c r="AX370" s="26"/>
      <c r="AY370" s="26"/>
      <c r="AZ370" s="26"/>
      <c r="BA370" s="548"/>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t="s">
        <v>4321</v>
      </c>
      <c r="CG370" s="26"/>
      <c r="CH370" s="26"/>
      <c r="CI370" s="26"/>
      <c r="CJ370" s="26"/>
      <c r="CK370" s="26"/>
      <c r="CL370" s="26"/>
      <c r="CM370" s="26"/>
      <c r="CN370" s="26">
        <v>918</v>
      </c>
      <c r="CO370" s="26">
        <v>1623</v>
      </c>
      <c r="CP370" s="26"/>
      <c r="CQ370" s="26"/>
      <c r="CR370" s="26"/>
      <c r="CS370" s="26" t="s">
        <v>561</v>
      </c>
      <c r="CT370" s="26">
        <v>12</v>
      </c>
      <c r="CU370" s="26"/>
      <c r="CV370" s="26"/>
      <c r="CW370" s="26">
        <v>64017</v>
      </c>
      <c r="CX370" s="740">
        <v>140</v>
      </c>
      <c r="CY370" s="26"/>
      <c r="CZ370" s="26"/>
      <c r="DA370" s="26"/>
      <c r="DB370" s="26"/>
      <c r="DC370" s="26"/>
      <c r="DD370" s="26" t="s">
        <v>935</v>
      </c>
      <c r="DE370" s="26" t="s">
        <v>936</v>
      </c>
      <c r="DF370" s="26" t="s">
        <v>937</v>
      </c>
      <c r="DG370" s="26" t="s">
        <v>938</v>
      </c>
      <c r="DH370" s="26">
        <v>6146774452</v>
      </c>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row>
    <row r="371" spans="1:155" x14ac:dyDescent="0.2">
      <c r="A371" s="739">
        <v>10143</v>
      </c>
      <c r="B371" s="26" t="s">
        <v>4322</v>
      </c>
      <c r="C371" s="26"/>
      <c r="D371" s="26"/>
      <c r="E371" s="26"/>
      <c r="F371" s="26"/>
      <c r="G371" s="26"/>
      <c r="H371" s="26"/>
      <c r="I371" s="26"/>
      <c r="J371" s="26" t="s">
        <v>4323</v>
      </c>
      <c r="K371" s="26" t="s">
        <v>4324</v>
      </c>
      <c r="L371" s="26" t="s">
        <v>2973</v>
      </c>
      <c r="M371" s="26" t="s">
        <v>2974</v>
      </c>
      <c r="N371" s="26" t="s">
        <v>911</v>
      </c>
      <c r="O371" s="26">
        <v>91367</v>
      </c>
      <c r="P371" s="26" t="s">
        <v>545</v>
      </c>
      <c r="Q371" s="26">
        <v>3156374232</v>
      </c>
      <c r="R371" s="26"/>
      <c r="S371" s="26" t="s">
        <v>4325</v>
      </c>
      <c r="T371" s="26" t="s">
        <v>4326</v>
      </c>
      <c r="U371" s="26" t="s">
        <v>553</v>
      </c>
      <c r="V371" s="26" t="s">
        <v>4327</v>
      </c>
      <c r="W371" s="26" t="s">
        <v>4328</v>
      </c>
      <c r="X371" s="26" t="s">
        <v>4329</v>
      </c>
      <c r="Y371" s="26" t="s">
        <v>4330</v>
      </c>
      <c r="Z371" s="26" t="s">
        <v>4331</v>
      </c>
      <c r="AA371" s="26" t="s">
        <v>4322</v>
      </c>
      <c r="AB371" s="26">
        <v>8188672323</v>
      </c>
      <c r="AC371" s="26"/>
      <c r="AD371" s="26"/>
      <c r="AE371" s="26" t="s">
        <v>4332</v>
      </c>
      <c r="AF371" s="26" t="s">
        <v>4323</v>
      </c>
      <c r="AG371" s="26" t="s">
        <v>4324</v>
      </c>
      <c r="AH371" s="26" t="s">
        <v>2973</v>
      </c>
      <c r="AI371" s="26" t="s">
        <v>2974</v>
      </c>
      <c r="AJ371" s="26" t="s">
        <v>911</v>
      </c>
      <c r="AK371" s="26">
        <v>91367</v>
      </c>
      <c r="AL371" s="26" t="s">
        <v>545</v>
      </c>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t="s">
        <v>4333</v>
      </c>
      <c r="CG371" s="26"/>
      <c r="CH371" s="26"/>
      <c r="CI371" s="26"/>
      <c r="CJ371" s="26"/>
      <c r="CK371" s="26"/>
      <c r="CL371" s="26"/>
      <c r="CM371" s="26"/>
      <c r="CN371" s="26">
        <v>498</v>
      </c>
      <c r="CO371" s="26">
        <v>550</v>
      </c>
      <c r="CP371" s="26"/>
      <c r="CQ371" s="26"/>
      <c r="CR371" s="26"/>
      <c r="CS371" s="26" t="s">
        <v>561</v>
      </c>
      <c r="CT371" s="26">
        <v>12</v>
      </c>
      <c r="CU371" s="26"/>
      <c r="CV371" s="26"/>
      <c r="CW371" s="26">
        <v>65080</v>
      </c>
      <c r="CX371" s="740">
        <v>19</v>
      </c>
      <c r="CY371" s="26"/>
      <c r="CZ371" s="26"/>
      <c r="DA371" s="26"/>
      <c r="DB371" s="26"/>
      <c r="DC371" s="26"/>
      <c r="DD371" s="26" t="s">
        <v>545</v>
      </c>
      <c r="DE371" s="26" t="s">
        <v>545</v>
      </c>
      <c r="DF371" s="26" t="s">
        <v>545</v>
      </c>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row>
    <row r="372" spans="1:155" x14ac:dyDescent="0.2">
      <c r="A372" s="739">
        <v>11465</v>
      </c>
      <c r="B372" s="26" t="s">
        <v>4334</v>
      </c>
      <c r="C372" s="26"/>
      <c r="D372" s="26"/>
      <c r="E372" s="26"/>
      <c r="F372" s="26"/>
      <c r="G372" s="26"/>
      <c r="H372" s="26"/>
      <c r="I372" s="26"/>
      <c r="J372" s="26" t="s">
        <v>4335</v>
      </c>
      <c r="K372" s="26"/>
      <c r="L372" s="26" t="s">
        <v>1151</v>
      </c>
      <c r="M372" s="26" t="s">
        <v>1160</v>
      </c>
      <c r="N372" s="26" t="s">
        <v>1119</v>
      </c>
      <c r="O372" s="738">
        <v>2116</v>
      </c>
      <c r="P372" s="26" t="s">
        <v>545</v>
      </c>
      <c r="Q372" s="26">
        <v>6176633000</v>
      </c>
      <c r="R372" s="26">
        <v>6176633534</v>
      </c>
      <c r="S372" s="26" t="s">
        <v>4336</v>
      </c>
      <c r="T372" s="26" t="s">
        <v>4337</v>
      </c>
      <c r="U372" s="26" t="s">
        <v>647</v>
      </c>
      <c r="V372" s="26" t="s">
        <v>4338</v>
      </c>
      <c r="W372" s="26" t="s">
        <v>4339</v>
      </c>
      <c r="X372" s="26" t="s">
        <v>4340</v>
      </c>
      <c r="Y372" s="26" t="s">
        <v>4341</v>
      </c>
      <c r="Z372" s="26" t="s">
        <v>1828</v>
      </c>
      <c r="AA372" s="26" t="s">
        <v>4342</v>
      </c>
      <c r="AB372" s="26">
        <v>6175720361</v>
      </c>
      <c r="AC372" s="26"/>
      <c r="AD372" s="26">
        <v>6176633534</v>
      </c>
      <c r="AE372" s="26" t="s">
        <v>4338</v>
      </c>
      <c r="AF372" s="26" t="s">
        <v>4335</v>
      </c>
      <c r="AG372" s="26" t="s">
        <v>545</v>
      </c>
      <c r="AH372" s="26" t="s">
        <v>1151</v>
      </c>
      <c r="AI372" s="26" t="s">
        <v>1160</v>
      </c>
      <c r="AJ372" s="26" t="s">
        <v>1119</v>
      </c>
      <c r="AK372" s="548">
        <v>2116</v>
      </c>
      <c r="AL372" s="26" t="s">
        <v>545</v>
      </c>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t="s">
        <v>4343</v>
      </c>
      <c r="CG372" s="26"/>
      <c r="CH372" s="26"/>
      <c r="CI372" s="26"/>
      <c r="CJ372" s="26"/>
      <c r="CK372" s="26"/>
      <c r="CL372" s="26"/>
      <c r="CM372" s="26"/>
      <c r="CN372" s="26">
        <v>1311</v>
      </c>
      <c r="CO372" s="26">
        <v>1686</v>
      </c>
      <c r="CP372" s="26"/>
      <c r="CQ372" s="26"/>
      <c r="CR372" s="26"/>
      <c r="CS372" s="26" t="s">
        <v>561</v>
      </c>
      <c r="CT372" s="26">
        <v>12</v>
      </c>
      <c r="CU372" s="26"/>
      <c r="CV372" s="26"/>
      <c r="CW372" s="26">
        <v>93610</v>
      </c>
      <c r="CX372" s="26"/>
      <c r="CY372" s="26"/>
      <c r="CZ372" s="26"/>
      <c r="DA372" s="26"/>
      <c r="DB372" s="26"/>
      <c r="DC372" s="26"/>
      <c r="DD372" s="26" t="s">
        <v>4344</v>
      </c>
      <c r="DE372" s="26" t="s">
        <v>4345</v>
      </c>
      <c r="DF372" s="26" t="s">
        <v>665</v>
      </c>
      <c r="DG372" s="26" t="s">
        <v>4338</v>
      </c>
      <c r="DH372" s="26">
        <v>6175720381</v>
      </c>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row>
    <row r="373" spans="1:155" x14ac:dyDescent="0.2">
      <c r="A373" s="739">
        <v>10145</v>
      </c>
      <c r="B373" s="26" t="s">
        <v>4346</v>
      </c>
      <c r="C373" s="26"/>
      <c r="D373" s="26"/>
      <c r="E373" s="26"/>
      <c r="F373" s="26"/>
      <c r="G373" s="26"/>
      <c r="H373" s="26"/>
      <c r="I373" s="26"/>
      <c r="J373" s="26" t="s">
        <v>4335</v>
      </c>
      <c r="K373" s="26"/>
      <c r="L373" s="26" t="s">
        <v>1151</v>
      </c>
      <c r="M373" s="26" t="s">
        <v>1160</v>
      </c>
      <c r="N373" s="26" t="s">
        <v>1119</v>
      </c>
      <c r="O373" s="26">
        <v>2116</v>
      </c>
      <c r="P373" s="26" t="s">
        <v>545</v>
      </c>
      <c r="Q373" s="26">
        <v>6176633000</v>
      </c>
      <c r="R373" s="26">
        <v>6176633534</v>
      </c>
      <c r="S373" s="26" t="s">
        <v>4336</v>
      </c>
      <c r="T373" s="26" t="s">
        <v>4337</v>
      </c>
      <c r="U373" s="26" t="s">
        <v>647</v>
      </c>
      <c r="V373" s="26" t="s">
        <v>4338</v>
      </c>
      <c r="W373" s="26" t="s">
        <v>4339</v>
      </c>
      <c r="X373" s="26" t="s">
        <v>4340</v>
      </c>
      <c r="Y373" s="26" t="s">
        <v>4341</v>
      </c>
      <c r="Z373" s="26" t="s">
        <v>1828</v>
      </c>
      <c r="AA373" s="26" t="s">
        <v>4342</v>
      </c>
      <c r="AB373" s="26">
        <v>6175720361</v>
      </c>
      <c r="AC373" s="26"/>
      <c r="AD373" s="26">
        <v>6176633534</v>
      </c>
      <c r="AE373" s="26" t="s">
        <v>4338</v>
      </c>
      <c r="AF373" s="26" t="s">
        <v>4335</v>
      </c>
      <c r="AG373" s="26" t="s">
        <v>545</v>
      </c>
      <c r="AH373" s="26" t="s">
        <v>1151</v>
      </c>
      <c r="AI373" s="26" t="s">
        <v>1160</v>
      </c>
      <c r="AJ373" s="26" t="s">
        <v>1119</v>
      </c>
      <c r="AK373" s="26">
        <v>2116</v>
      </c>
      <c r="AL373" s="26" t="s">
        <v>545</v>
      </c>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t="s">
        <v>4343</v>
      </c>
      <c r="CG373" s="26"/>
      <c r="CH373" s="26"/>
      <c r="CI373" s="26"/>
      <c r="CJ373" s="26"/>
      <c r="CK373" s="26"/>
      <c r="CL373" s="26"/>
      <c r="CM373" s="26"/>
      <c r="CN373" s="26">
        <v>481</v>
      </c>
      <c r="CO373" s="26">
        <v>1686</v>
      </c>
      <c r="CP373" s="26"/>
      <c r="CQ373" s="26"/>
      <c r="CR373" s="26"/>
      <c r="CS373" s="26" t="s">
        <v>561</v>
      </c>
      <c r="CT373" s="26">
        <v>12</v>
      </c>
      <c r="CU373" s="26"/>
      <c r="CV373" s="26"/>
      <c r="CW373" s="26">
        <v>65838</v>
      </c>
      <c r="CX373" s="26"/>
      <c r="CY373" s="26"/>
      <c r="CZ373" s="26"/>
      <c r="DA373" s="26"/>
      <c r="DB373" s="26"/>
      <c r="DC373" s="26"/>
      <c r="DD373" s="26" t="s">
        <v>4344</v>
      </c>
      <c r="DE373" s="26" t="s">
        <v>4345</v>
      </c>
      <c r="DF373" s="26" t="s">
        <v>665</v>
      </c>
      <c r="DG373" s="26" t="s">
        <v>4338</v>
      </c>
      <c r="DH373" s="26">
        <v>6175720381</v>
      </c>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row>
    <row r="374" spans="1:155" x14ac:dyDescent="0.2">
      <c r="A374" s="739">
        <v>10147</v>
      </c>
      <c r="B374" s="26" t="s">
        <v>4347</v>
      </c>
      <c r="C374" s="26"/>
      <c r="D374" s="26"/>
      <c r="E374" s="26"/>
      <c r="F374" s="26"/>
      <c r="G374" s="26"/>
      <c r="H374" s="26"/>
      <c r="I374" s="26"/>
      <c r="J374" s="26" t="s">
        <v>4348</v>
      </c>
      <c r="K374" s="26"/>
      <c r="L374" s="26" t="s">
        <v>1559</v>
      </c>
      <c r="M374" s="26"/>
      <c r="N374" s="26" t="s">
        <v>1561</v>
      </c>
      <c r="O374" s="26">
        <v>64121</v>
      </c>
      <c r="P374" s="26" t="s">
        <v>545</v>
      </c>
      <c r="Q374" s="26">
        <v>8167537000</v>
      </c>
      <c r="R374" s="26"/>
      <c r="S374" s="26" t="s">
        <v>4349</v>
      </c>
      <c r="T374" s="26" t="s">
        <v>4350</v>
      </c>
      <c r="U374" s="26" t="s">
        <v>855</v>
      </c>
      <c r="V374" s="26" t="s">
        <v>4351</v>
      </c>
      <c r="W374" s="26" t="s">
        <v>4352</v>
      </c>
      <c r="X374" s="26" t="s">
        <v>4353</v>
      </c>
      <c r="Y374" s="26" t="s">
        <v>4354</v>
      </c>
      <c r="Z374" s="26" t="s">
        <v>4355</v>
      </c>
      <c r="AA374" s="26" t="s">
        <v>4347</v>
      </c>
      <c r="AB374" s="26">
        <v>8167537299</v>
      </c>
      <c r="AC374" s="26">
        <v>8367</v>
      </c>
      <c r="AD374" s="26">
        <v>8165612415</v>
      </c>
      <c r="AE374" s="26" t="s">
        <v>4356</v>
      </c>
      <c r="AF374" s="26" t="s">
        <v>4357</v>
      </c>
      <c r="AG374" s="26" t="s">
        <v>545</v>
      </c>
      <c r="AH374" s="26" t="s">
        <v>1559</v>
      </c>
      <c r="AI374" s="26"/>
      <c r="AJ374" s="26" t="s">
        <v>1561</v>
      </c>
      <c r="AK374" s="26">
        <v>64111</v>
      </c>
      <c r="AL374" s="26" t="s">
        <v>545</v>
      </c>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t="s">
        <v>4358</v>
      </c>
      <c r="CG374" s="26"/>
      <c r="CH374" s="26"/>
      <c r="CI374" s="26"/>
      <c r="CJ374" s="26"/>
      <c r="CK374" s="26"/>
      <c r="CL374" s="26"/>
      <c r="CM374" s="26"/>
      <c r="CN374" s="26">
        <v>493</v>
      </c>
      <c r="CO374" s="26">
        <v>562</v>
      </c>
      <c r="CP374" s="26"/>
      <c r="CQ374" s="26"/>
      <c r="CR374" s="26"/>
      <c r="CS374" s="26" t="s">
        <v>561</v>
      </c>
      <c r="CT374" s="26">
        <v>12</v>
      </c>
      <c r="CU374" s="26"/>
      <c r="CV374" s="26"/>
      <c r="CW374" s="26">
        <v>65129</v>
      </c>
      <c r="CX374" s="740">
        <v>588</v>
      </c>
      <c r="CY374" s="26"/>
      <c r="CZ374" s="26"/>
      <c r="DA374" s="26"/>
      <c r="DB374" s="26"/>
      <c r="DC374" s="26"/>
      <c r="DD374" s="26" t="s">
        <v>4359</v>
      </c>
      <c r="DE374" s="26" t="s">
        <v>4360</v>
      </c>
      <c r="DF374" s="26" t="s">
        <v>4361</v>
      </c>
      <c r="DG374" s="26" t="s">
        <v>4362</v>
      </c>
      <c r="DH374" s="26">
        <v>8167537000</v>
      </c>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row>
    <row r="375" spans="1:155" x14ac:dyDescent="0.2">
      <c r="A375" s="739">
        <v>11747</v>
      </c>
      <c r="B375" s="26" t="s">
        <v>4363</v>
      </c>
      <c r="C375" s="26"/>
      <c r="D375" s="26"/>
      <c r="E375" s="26"/>
      <c r="F375" s="26"/>
      <c r="G375" s="26"/>
      <c r="H375" s="26"/>
      <c r="I375" s="26"/>
      <c r="J375" s="26" t="s">
        <v>651</v>
      </c>
      <c r="K375" s="26"/>
      <c r="L375" s="26" t="s">
        <v>652</v>
      </c>
      <c r="M375" s="26"/>
      <c r="N375" s="26" t="s">
        <v>654</v>
      </c>
      <c r="O375" s="26">
        <v>50306</v>
      </c>
      <c r="P375" s="26">
        <v>9190</v>
      </c>
      <c r="Q375" s="26">
        <v>5154733000</v>
      </c>
      <c r="R375" s="26">
        <v>5154733015</v>
      </c>
      <c r="S375" s="26" t="s">
        <v>655</v>
      </c>
      <c r="T375" s="26" t="s">
        <v>656</v>
      </c>
      <c r="U375" s="26" t="s">
        <v>657</v>
      </c>
      <c r="V375" s="26"/>
      <c r="W375" s="26" t="s">
        <v>658</v>
      </c>
      <c r="X375" s="26" t="s">
        <v>659</v>
      </c>
      <c r="Y375" s="26" t="s">
        <v>660</v>
      </c>
      <c r="Z375" s="26" t="s">
        <v>661</v>
      </c>
      <c r="AA375" s="26" t="s">
        <v>2287</v>
      </c>
      <c r="AB375" s="26">
        <v>5154733422</v>
      </c>
      <c r="AC375" s="26"/>
      <c r="AD375" s="26">
        <v>8442311049</v>
      </c>
      <c r="AE375" s="26" t="s">
        <v>662</v>
      </c>
      <c r="AF375" s="26" t="s">
        <v>651</v>
      </c>
      <c r="AG375" s="26" t="s">
        <v>545</v>
      </c>
      <c r="AH375" s="26" t="s">
        <v>652</v>
      </c>
      <c r="AI375" s="26"/>
      <c r="AJ375" s="26" t="s">
        <v>654</v>
      </c>
      <c r="AK375" s="26">
        <v>50306</v>
      </c>
      <c r="AL375" s="26">
        <v>9190</v>
      </c>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t="s">
        <v>545</v>
      </c>
      <c r="CG375" s="26"/>
      <c r="CH375" s="26"/>
      <c r="CI375" s="26"/>
      <c r="CJ375" s="26"/>
      <c r="CK375" s="26"/>
      <c r="CL375" s="26"/>
      <c r="CM375" s="26"/>
      <c r="CN375" s="26">
        <v>2917</v>
      </c>
      <c r="CO375" s="26">
        <v>3212</v>
      </c>
      <c r="CP375" s="26"/>
      <c r="CQ375" s="26"/>
      <c r="CR375" s="26"/>
      <c r="CS375" s="26" t="s">
        <v>561</v>
      </c>
      <c r="CT375" s="26">
        <v>12</v>
      </c>
      <c r="CU375" s="26"/>
      <c r="CV375" s="26"/>
      <c r="CW375" s="26">
        <v>10885</v>
      </c>
      <c r="CX375" s="740">
        <v>98</v>
      </c>
      <c r="CY375" s="26"/>
      <c r="CZ375" s="26"/>
      <c r="DA375" s="26"/>
      <c r="DB375" s="26"/>
      <c r="DC375" s="26"/>
      <c r="DD375" s="26" t="s">
        <v>663</v>
      </c>
      <c r="DE375" s="26" t="s">
        <v>664</v>
      </c>
      <c r="DF375" s="26" t="s">
        <v>665</v>
      </c>
      <c r="DG375" s="26" t="s">
        <v>666</v>
      </c>
      <c r="DH375" s="26">
        <v>5154733417</v>
      </c>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row>
    <row r="376" spans="1:155" x14ac:dyDescent="0.2">
      <c r="A376" s="739">
        <v>11469</v>
      </c>
      <c r="B376" s="26" t="s">
        <v>4364</v>
      </c>
      <c r="C376" s="26" t="s">
        <v>545</v>
      </c>
      <c r="D376" s="26"/>
      <c r="E376" s="26" t="s">
        <v>545</v>
      </c>
      <c r="F376" s="26"/>
      <c r="G376" s="26" t="s">
        <v>545</v>
      </c>
      <c r="H376" s="26" t="s">
        <v>545</v>
      </c>
      <c r="I376" s="26" t="s">
        <v>545</v>
      </c>
      <c r="J376" s="26" t="s">
        <v>4365</v>
      </c>
      <c r="K376" s="26" t="s">
        <v>4366</v>
      </c>
      <c r="L376" s="26" t="s">
        <v>2974</v>
      </c>
      <c r="M376" s="26"/>
      <c r="N376" s="26" t="s">
        <v>911</v>
      </c>
      <c r="O376" s="26">
        <v>90010</v>
      </c>
      <c r="P376" s="26" t="s">
        <v>545</v>
      </c>
      <c r="Q376" s="26">
        <v>3236924047</v>
      </c>
      <c r="R376" s="26">
        <v>3239545239</v>
      </c>
      <c r="S376" s="26" t="s">
        <v>4367</v>
      </c>
      <c r="T376" s="26" t="s">
        <v>4368</v>
      </c>
      <c r="U376" s="26" t="s">
        <v>647</v>
      </c>
      <c r="V376" s="26" t="s">
        <v>4369</v>
      </c>
      <c r="W376" s="26" t="s">
        <v>4370</v>
      </c>
      <c r="X376" s="26" t="s">
        <v>4371</v>
      </c>
      <c r="Y376" s="26" t="s">
        <v>4372</v>
      </c>
      <c r="Z376" s="26" t="s">
        <v>4373</v>
      </c>
      <c r="AA376" s="26" t="s">
        <v>4374</v>
      </c>
      <c r="AB376" s="26">
        <v>3236928453</v>
      </c>
      <c r="AC376" s="26"/>
      <c r="AD376" s="26"/>
      <c r="AE376" s="26" t="s">
        <v>4375</v>
      </c>
      <c r="AF376" s="26" t="s">
        <v>4365</v>
      </c>
      <c r="AG376" s="26" t="s">
        <v>4366</v>
      </c>
      <c r="AH376" s="26" t="s">
        <v>2974</v>
      </c>
      <c r="AI376" s="26"/>
      <c r="AJ376" s="26" t="s">
        <v>911</v>
      </c>
      <c r="AK376" s="26">
        <v>90010</v>
      </c>
      <c r="AL376" s="26" t="s">
        <v>545</v>
      </c>
      <c r="AM376" s="26" t="s">
        <v>4376</v>
      </c>
      <c r="AN376" s="26" t="s">
        <v>4377</v>
      </c>
      <c r="AO376" s="26" t="s">
        <v>4378</v>
      </c>
      <c r="AP376" s="26" t="s">
        <v>4379</v>
      </c>
      <c r="AQ376" s="26">
        <v>4044510173</v>
      </c>
      <c r="AR376" s="26"/>
      <c r="AS376" s="26"/>
      <c r="AT376" s="26" t="s">
        <v>4380</v>
      </c>
      <c r="AU376" s="26" t="s">
        <v>4365</v>
      </c>
      <c r="AV376" s="26" t="s">
        <v>4366</v>
      </c>
      <c r="AW376" s="26" t="s">
        <v>2974</v>
      </c>
      <c r="AX376" s="26"/>
      <c r="AY376" s="26" t="s">
        <v>911</v>
      </c>
      <c r="AZ376" s="26" t="s">
        <v>4381</v>
      </c>
      <c r="BA376" s="26" t="s">
        <v>545</v>
      </c>
      <c r="BB376" s="26" t="s">
        <v>788</v>
      </c>
      <c r="BC376" s="26" t="s">
        <v>4382</v>
      </c>
      <c r="BD376" s="26" t="s">
        <v>545</v>
      </c>
      <c r="BE376" s="26" t="s">
        <v>4364</v>
      </c>
      <c r="BF376" s="26"/>
      <c r="BG376" s="26"/>
      <c r="BH376" s="26"/>
      <c r="BI376" s="26" t="s">
        <v>4383</v>
      </c>
      <c r="BJ376" s="26" t="s">
        <v>4365</v>
      </c>
      <c r="BK376" s="26" t="s">
        <v>4366</v>
      </c>
      <c r="BL376" s="26" t="s">
        <v>2974</v>
      </c>
      <c r="BM376" s="26"/>
      <c r="BN376" s="26" t="s">
        <v>911</v>
      </c>
      <c r="BO376" s="26">
        <v>90010</v>
      </c>
      <c r="BP376" s="26" t="s">
        <v>545</v>
      </c>
      <c r="BQ376" s="26"/>
      <c r="BR376" s="26"/>
      <c r="BS376" s="26"/>
      <c r="BT376" s="26"/>
      <c r="BU376" s="26"/>
      <c r="BV376" s="26"/>
      <c r="BW376" s="26"/>
      <c r="BX376" s="26"/>
      <c r="BY376" s="26"/>
      <c r="BZ376" s="26"/>
      <c r="CA376" s="26"/>
      <c r="CB376" s="26"/>
      <c r="CC376" s="26"/>
      <c r="CD376" s="26"/>
      <c r="CE376" s="26"/>
      <c r="CF376" s="26" t="s">
        <v>4384</v>
      </c>
      <c r="CG376" s="26"/>
      <c r="CH376" s="26"/>
      <c r="CI376" s="26"/>
      <c r="CJ376" s="26"/>
      <c r="CK376" s="26"/>
      <c r="CL376" s="26"/>
      <c r="CM376" s="26"/>
      <c r="CN376" s="26">
        <v>1314</v>
      </c>
      <c r="CO376" s="26">
        <v>320</v>
      </c>
      <c r="CP376" s="26">
        <v>1785</v>
      </c>
      <c r="CQ376" s="26">
        <v>3000</v>
      </c>
      <c r="CR376" s="26"/>
      <c r="CS376" s="26" t="s">
        <v>561</v>
      </c>
      <c r="CT376" s="26">
        <v>12</v>
      </c>
      <c r="CU376" s="26"/>
      <c r="CV376" s="26"/>
      <c r="CW376" s="26">
        <v>13722</v>
      </c>
      <c r="CX376" s="740">
        <v>1316</v>
      </c>
      <c r="CY376" s="26"/>
      <c r="CZ376" s="26"/>
      <c r="DA376" s="26"/>
      <c r="DB376" s="26"/>
      <c r="DC376" s="26" t="s">
        <v>545</v>
      </c>
      <c r="DD376" s="26" t="s">
        <v>545</v>
      </c>
      <c r="DE376" s="26" t="s">
        <v>545</v>
      </c>
      <c r="DF376" s="26" t="s">
        <v>545</v>
      </c>
      <c r="DG376" s="26" t="s">
        <v>545</v>
      </c>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row>
    <row r="377" spans="1:155" x14ac:dyDescent="0.2">
      <c r="A377" s="739">
        <v>10188</v>
      </c>
      <c r="B377" s="26" t="s">
        <v>4385</v>
      </c>
      <c r="C377" s="26"/>
      <c r="D377" s="26"/>
      <c r="E377" s="26"/>
      <c r="F377" s="26"/>
      <c r="G377" s="26"/>
      <c r="H377" s="26"/>
      <c r="I377" s="26"/>
      <c r="J377" s="26" t="s">
        <v>4386</v>
      </c>
      <c r="K377" s="26"/>
      <c r="L377" s="26" t="s">
        <v>1601</v>
      </c>
      <c r="M377" s="26" t="s">
        <v>1602</v>
      </c>
      <c r="N377" s="26" t="s">
        <v>1603</v>
      </c>
      <c r="O377" s="26">
        <v>85004</v>
      </c>
      <c r="P377" s="26"/>
      <c r="Q377" s="26">
        <v>6022636666</v>
      </c>
      <c r="R377" s="26">
        <v>6022636993</v>
      </c>
      <c r="S377" s="26" t="s">
        <v>1195</v>
      </c>
      <c r="T377" s="26" t="s">
        <v>4387</v>
      </c>
      <c r="U377" s="26" t="s">
        <v>4388</v>
      </c>
      <c r="V377" s="26"/>
      <c r="W377" s="26" t="s">
        <v>4389</v>
      </c>
      <c r="X377" s="26" t="s">
        <v>4390</v>
      </c>
      <c r="Y377" s="26" t="s">
        <v>4391</v>
      </c>
      <c r="Z377" s="26" t="s">
        <v>545</v>
      </c>
      <c r="AA377" s="26" t="s">
        <v>4385</v>
      </c>
      <c r="AB377" s="26">
        <v>7045936188</v>
      </c>
      <c r="AC377" s="26">
        <v>535404</v>
      </c>
      <c r="AD377" s="26">
        <v>6022775901</v>
      </c>
      <c r="AE377" s="26" t="s">
        <v>4392</v>
      </c>
      <c r="AF377" s="26" t="s">
        <v>4386</v>
      </c>
      <c r="AG377" s="26"/>
      <c r="AH377" s="26" t="s">
        <v>1601</v>
      </c>
      <c r="AI377" s="26" t="s">
        <v>1602</v>
      </c>
      <c r="AJ377" s="26" t="s">
        <v>1603</v>
      </c>
      <c r="AK377" s="26">
        <v>85004</v>
      </c>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t="s">
        <v>4393</v>
      </c>
      <c r="CG377" s="26"/>
      <c r="CH377" s="26"/>
      <c r="CI377" s="26"/>
      <c r="CJ377" s="26"/>
      <c r="CK377" s="26"/>
      <c r="CL377" s="26"/>
      <c r="CM377" s="26"/>
      <c r="CN377" s="26">
        <v>954</v>
      </c>
      <c r="CO377" s="26">
        <v>539</v>
      </c>
      <c r="CP377" s="26"/>
      <c r="CQ377" s="26"/>
      <c r="CR377" s="26"/>
      <c r="CS377" s="26" t="s">
        <v>561</v>
      </c>
      <c r="CT377" s="26">
        <v>12</v>
      </c>
      <c r="CU377" s="26"/>
      <c r="CV377" s="26"/>
      <c r="CW377" s="26">
        <v>68349</v>
      </c>
      <c r="CX377" s="740">
        <v>574</v>
      </c>
      <c r="CY377" s="26"/>
      <c r="CZ377" s="26"/>
      <c r="DA377" s="26"/>
      <c r="DB377" s="26"/>
      <c r="DC377" s="26"/>
      <c r="DD377" s="26" t="s">
        <v>545</v>
      </c>
      <c r="DE377" s="26" t="s">
        <v>545</v>
      </c>
      <c r="DF377" s="26" t="s">
        <v>545</v>
      </c>
      <c r="DG377" s="26" t="s">
        <v>4394</v>
      </c>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row>
    <row r="378" spans="1:155" x14ac:dyDescent="0.2">
      <c r="A378" s="739">
        <v>10148</v>
      </c>
      <c r="B378" s="26" t="s">
        <v>4395</v>
      </c>
      <c r="C378" s="26"/>
      <c r="D378" s="26"/>
      <c r="E378" s="26"/>
      <c r="F378" s="26"/>
      <c r="G378" s="26"/>
      <c r="H378" s="26"/>
      <c r="I378" s="26"/>
      <c r="J378" s="26" t="s">
        <v>4396</v>
      </c>
      <c r="K378" s="26"/>
      <c r="L378" s="26" t="s">
        <v>2043</v>
      </c>
      <c r="M378" s="26" t="s">
        <v>2044</v>
      </c>
      <c r="N378" s="26" t="s">
        <v>644</v>
      </c>
      <c r="O378" s="738">
        <v>68175</v>
      </c>
      <c r="P378" s="26" t="s">
        <v>545</v>
      </c>
      <c r="Q378" s="26">
        <v>4023517600</v>
      </c>
      <c r="R378" s="26">
        <v>4023515298</v>
      </c>
      <c r="S378" s="26" t="s">
        <v>1656</v>
      </c>
      <c r="T378" s="26" t="s">
        <v>4397</v>
      </c>
      <c r="U378" s="26" t="s">
        <v>4398</v>
      </c>
      <c r="V378" s="26" t="s">
        <v>4399</v>
      </c>
      <c r="W378" s="26" t="s">
        <v>4400</v>
      </c>
      <c r="X378" s="26" t="s">
        <v>4401</v>
      </c>
      <c r="Y378" s="26" t="s">
        <v>4402</v>
      </c>
      <c r="Z378" s="26" t="s">
        <v>4403</v>
      </c>
      <c r="AA378" s="26" t="s">
        <v>4404</v>
      </c>
      <c r="AB378" s="26">
        <v>4023514014</v>
      </c>
      <c r="AC378" s="26"/>
      <c r="AD378" s="26"/>
      <c r="AE378" s="26" t="s">
        <v>4405</v>
      </c>
      <c r="AF378" s="26" t="s">
        <v>4396</v>
      </c>
      <c r="AG378" s="26" t="s">
        <v>545</v>
      </c>
      <c r="AH378" s="26" t="s">
        <v>2043</v>
      </c>
      <c r="AI378" s="26" t="s">
        <v>2044</v>
      </c>
      <c r="AJ378" s="26" t="s">
        <v>644</v>
      </c>
      <c r="AK378" s="548">
        <v>68175</v>
      </c>
      <c r="AL378" s="26" t="s">
        <v>545</v>
      </c>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t="s">
        <v>4406</v>
      </c>
      <c r="CG378" s="26"/>
      <c r="CH378" s="26"/>
      <c r="CI378" s="26"/>
      <c r="CJ378" s="26"/>
      <c r="CK378" s="26"/>
      <c r="CL378" s="26"/>
      <c r="CM378" s="26"/>
      <c r="CN378" s="26">
        <v>920</v>
      </c>
      <c r="CO378" s="26">
        <v>673</v>
      </c>
      <c r="CP378" s="26"/>
      <c r="CQ378" s="26"/>
      <c r="CR378" s="26"/>
      <c r="CS378" s="26" t="s">
        <v>561</v>
      </c>
      <c r="CT378" s="26">
        <v>12</v>
      </c>
      <c r="CU378" s="26"/>
      <c r="CV378" s="26"/>
      <c r="CW378" s="26">
        <v>58033</v>
      </c>
      <c r="CX378" s="26" t="s">
        <v>545</v>
      </c>
      <c r="CY378" s="26"/>
      <c r="CZ378" s="26"/>
      <c r="DA378" s="26"/>
      <c r="DB378" s="26"/>
      <c r="DC378" s="26"/>
      <c r="DD378" s="26" t="s">
        <v>2486</v>
      </c>
      <c r="DE378" s="26" t="s">
        <v>4407</v>
      </c>
      <c r="DF378" s="26" t="s">
        <v>4408</v>
      </c>
      <c r="DG378" s="26" t="s">
        <v>4409</v>
      </c>
      <c r="DH378" s="26">
        <v>4023512643</v>
      </c>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row>
    <row r="379" spans="1:155" x14ac:dyDescent="0.2">
      <c r="A379" s="739">
        <v>10487</v>
      </c>
      <c r="B379" s="26" t="s">
        <v>4410</v>
      </c>
      <c r="C379" s="26" t="s">
        <v>545</v>
      </c>
      <c r="D379" s="26"/>
      <c r="E379" s="26" t="s">
        <v>545</v>
      </c>
      <c r="F379" s="26"/>
      <c r="G379" s="26" t="s">
        <v>545</v>
      </c>
      <c r="H379" s="26" t="s">
        <v>545</v>
      </c>
      <c r="I379" s="26" t="s">
        <v>545</v>
      </c>
      <c r="J379" s="26" t="s">
        <v>4411</v>
      </c>
      <c r="K379" s="26"/>
      <c r="L379" s="26" t="s">
        <v>4412</v>
      </c>
      <c r="M379" s="26"/>
      <c r="N379" s="26" t="s">
        <v>550</v>
      </c>
      <c r="O379" s="738">
        <v>60435</v>
      </c>
      <c r="P379" s="26" t="s">
        <v>545</v>
      </c>
      <c r="Q379" s="26">
        <v>8008435755</v>
      </c>
      <c r="R379" s="26">
        <v>8157412002</v>
      </c>
      <c r="S379" s="26" t="s">
        <v>3167</v>
      </c>
      <c r="T379" s="26" t="s">
        <v>4413</v>
      </c>
      <c r="U379" s="26" t="s">
        <v>704</v>
      </c>
      <c r="V379" s="26" t="s">
        <v>545</v>
      </c>
      <c r="W379" s="26" t="s">
        <v>4414</v>
      </c>
      <c r="X379" s="26" t="s">
        <v>4415</v>
      </c>
      <c r="Y379" s="26" t="s">
        <v>4416</v>
      </c>
      <c r="Z379" s="26" t="s">
        <v>2848</v>
      </c>
      <c r="AA379" s="26" t="s">
        <v>4410</v>
      </c>
      <c r="AB379" s="26">
        <v>8008435755</v>
      </c>
      <c r="AC379" s="26">
        <v>107</v>
      </c>
      <c r="AD379" s="26">
        <v>8157412002</v>
      </c>
      <c r="AE379" s="26" t="s">
        <v>4417</v>
      </c>
      <c r="AF379" s="26" t="s">
        <v>4411</v>
      </c>
      <c r="AG379" s="26" t="s">
        <v>545</v>
      </c>
      <c r="AH379" s="26" t="s">
        <v>4412</v>
      </c>
      <c r="AI379" s="26"/>
      <c r="AJ379" s="26" t="s">
        <v>550</v>
      </c>
      <c r="AK379" s="548">
        <v>60435</v>
      </c>
      <c r="AL379" s="26" t="s">
        <v>545</v>
      </c>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t="s">
        <v>4418</v>
      </c>
      <c r="CG379" s="26"/>
      <c r="CH379" s="26"/>
      <c r="CI379" s="26"/>
      <c r="CJ379" s="26"/>
      <c r="CK379" s="26"/>
      <c r="CL379" s="26"/>
      <c r="CM379" s="26"/>
      <c r="CN379" s="26">
        <v>2597</v>
      </c>
      <c r="CO379" s="26">
        <v>2717</v>
      </c>
      <c r="CP379" s="26"/>
      <c r="CQ379" s="26"/>
      <c r="CR379" s="26"/>
      <c r="CS379" s="26" t="s">
        <v>561</v>
      </c>
      <c r="CT379" s="26">
        <v>12</v>
      </c>
      <c r="CU379" s="26"/>
      <c r="CV379" s="26"/>
      <c r="CW379" s="26">
        <v>56227</v>
      </c>
      <c r="CX379" s="26" t="s">
        <v>545</v>
      </c>
      <c r="CY379" s="26"/>
      <c r="CZ379" s="26" t="s">
        <v>545</v>
      </c>
      <c r="DA379" s="26" t="s">
        <v>545</v>
      </c>
      <c r="DB379" s="26" t="s">
        <v>545</v>
      </c>
      <c r="DC379" s="26" t="s">
        <v>545</v>
      </c>
      <c r="DD379" s="26" t="s">
        <v>3167</v>
      </c>
      <c r="DE379" s="26" t="s">
        <v>4413</v>
      </c>
      <c r="DF379" s="26" t="s">
        <v>704</v>
      </c>
      <c r="DG379" s="26" t="s">
        <v>4419</v>
      </c>
      <c r="DH379" s="26">
        <v>8008435755</v>
      </c>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row>
    <row r="380" spans="1:155" x14ac:dyDescent="0.2">
      <c r="A380" s="739">
        <v>10149</v>
      </c>
      <c r="B380" s="26" t="s">
        <v>4420</v>
      </c>
      <c r="C380" s="26"/>
      <c r="D380" s="26"/>
      <c r="E380" s="26"/>
      <c r="F380" s="26"/>
      <c r="G380" s="26"/>
      <c r="H380" s="26"/>
      <c r="I380" s="26"/>
      <c r="J380" s="26" t="s">
        <v>2694</v>
      </c>
      <c r="K380" s="26"/>
      <c r="L380" s="26" t="s">
        <v>1634</v>
      </c>
      <c r="M380" s="26" t="s">
        <v>1635</v>
      </c>
      <c r="N380" s="26" t="s">
        <v>823</v>
      </c>
      <c r="O380" s="26">
        <v>45202</v>
      </c>
      <c r="P380" s="26" t="s">
        <v>545</v>
      </c>
      <c r="Q380" s="26">
        <v>5136291800</v>
      </c>
      <c r="R380" s="26"/>
      <c r="S380" s="26" t="s">
        <v>750</v>
      </c>
      <c r="T380" s="26" t="s">
        <v>2687</v>
      </c>
      <c r="U380" s="26" t="s">
        <v>734</v>
      </c>
      <c r="V380" s="26" t="s">
        <v>2688</v>
      </c>
      <c r="W380" s="26" t="s">
        <v>4246</v>
      </c>
      <c r="X380" s="26" t="s">
        <v>2690</v>
      </c>
      <c r="Y380" s="26" t="s">
        <v>1092</v>
      </c>
      <c r="Z380" s="26" t="s">
        <v>2691</v>
      </c>
      <c r="AA380" s="26" t="s">
        <v>2692</v>
      </c>
      <c r="AB380" s="26">
        <v>5136292172</v>
      </c>
      <c r="AC380" s="26"/>
      <c r="AD380" s="26">
        <v>5136291871</v>
      </c>
      <c r="AE380" s="26" t="s">
        <v>2693</v>
      </c>
      <c r="AF380" s="26" t="s">
        <v>2694</v>
      </c>
      <c r="AG380" s="26" t="s">
        <v>545</v>
      </c>
      <c r="AH380" s="26" t="s">
        <v>1634</v>
      </c>
      <c r="AI380" s="26" t="s">
        <v>1635</v>
      </c>
      <c r="AJ380" s="26" t="s">
        <v>823</v>
      </c>
      <c r="AK380" s="26">
        <v>45202</v>
      </c>
      <c r="AL380" s="26" t="s">
        <v>545</v>
      </c>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t="s">
        <v>4421</v>
      </c>
      <c r="CG380" s="26"/>
      <c r="CH380" s="26"/>
      <c r="CI380" s="26"/>
      <c r="CJ380" s="26"/>
      <c r="CK380" s="26"/>
      <c r="CL380" s="26"/>
      <c r="CM380" s="26"/>
      <c r="CN380" s="26">
        <v>921</v>
      </c>
      <c r="CO380" s="26">
        <v>257</v>
      </c>
      <c r="CP380" s="26"/>
      <c r="CQ380" s="26"/>
      <c r="CR380" s="26"/>
      <c r="CS380" s="26" t="s">
        <v>561</v>
      </c>
      <c r="CT380" s="26">
        <v>12</v>
      </c>
      <c r="CU380" s="26"/>
      <c r="CV380" s="26"/>
      <c r="CW380" s="26">
        <v>65242</v>
      </c>
      <c r="CX380" s="740">
        <v>836</v>
      </c>
      <c r="CY380" s="26"/>
      <c r="CZ380" s="26"/>
      <c r="DA380" s="26"/>
      <c r="DB380" s="26"/>
      <c r="DC380" s="26"/>
      <c r="DD380" s="26" t="s">
        <v>2696</v>
      </c>
      <c r="DE380" s="26" t="s">
        <v>2697</v>
      </c>
      <c r="DF380" s="26" t="s">
        <v>2698</v>
      </c>
      <c r="DG380" s="26" t="s">
        <v>2699</v>
      </c>
      <c r="DH380" s="26">
        <v>5133622547</v>
      </c>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row>
    <row r="381" spans="1:155" x14ac:dyDescent="0.2">
      <c r="A381" s="739">
        <v>11470</v>
      </c>
      <c r="B381" s="26" t="s">
        <v>4422</v>
      </c>
      <c r="C381" s="26"/>
      <c r="D381" s="26"/>
      <c r="E381" s="26"/>
      <c r="F381" s="26"/>
      <c r="G381" s="26"/>
      <c r="H381" s="26"/>
      <c r="I381" s="26"/>
      <c r="J381" s="26" t="s">
        <v>4423</v>
      </c>
      <c r="K381" s="26"/>
      <c r="L381" s="26" t="s">
        <v>4424</v>
      </c>
      <c r="M381" s="26"/>
      <c r="N381" s="26" t="s">
        <v>754</v>
      </c>
      <c r="O381" s="26">
        <v>11561</v>
      </c>
      <c r="P381" s="26">
        <v>9004</v>
      </c>
      <c r="Q381" s="26">
        <v>5164314441</v>
      </c>
      <c r="R381" s="26">
        <v>5168895900</v>
      </c>
      <c r="S381" s="26" t="s">
        <v>1737</v>
      </c>
      <c r="T381" s="26" t="s">
        <v>4425</v>
      </c>
      <c r="U381" s="26" t="s">
        <v>792</v>
      </c>
      <c r="V381" s="26" t="s">
        <v>4426</v>
      </c>
      <c r="W381" s="26" t="s">
        <v>4427</v>
      </c>
      <c r="X381" s="26" t="s">
        <v>4428</v>
      </c>
      <c r="Y381" s="26" t="s">
        <v>4429</v>
      </c>
      <c r="Z381" s="26" t="s">
        <v>4430</v>
      </c>
      <c r="AA381" s="26" t="s">
        <v>4422</v>
      </c>
      <c r="AB381" s="26">
        <v>5164314441</v>
      </c>
      <c r="AC381" s="26">
        <v>3246</v>
      </c>
      <c r="AD381" s="26">
        <v>5168895900</v>
      </c>
      <c r="AE381" s="26" t="s">
        <v>4431</v>
      </c>
      <c r="AF381" s="26" t="s">
        <v>4432</v>
      </c>
      <c r="AG381" s="26"/>
      <c r="AH381" s="26" t="s">
        <v>4424</v>
      </c>
      <c r="AI381" s="26"/>
      <c r="AJ381" s="26" t="s">
        <v>754</v>
      </c>
      <c r="AK381" s="26">
        <v>11561</v>
      </c>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t="s">
        <v>4433</v>
      </c>
      <c r="CG381" s="26"/>
      <c r="CH381" s="26"/>
      <c r="CI381" s="26"/>
      <c r="CJ381" s="26"/>
      <c r="CK381" s="26"/>
      <c r="CL381" s="26"/>
      <c r="CM381" s="26"/>
      <c r="CN381" s="26">
        <v>1315</v>
      </c>
      <c r="CO381" s="26">
        <v>1707</v>
      </c>
      <c r="CP381" s="26"/>
      <c r="CQ381" s="26"/>
      <c r="CR381" s="26"/>
      <c r="CS381" s="26" t="s">
        <v>561</v>
      </c>
      <c r="CT381" s="26">
        <v>12</v>
      </c>
      <c r="CU381" s="26"/>
      <c r="CV381" s="26"/>
      <c r="CW381" s="26">
        <v>26077</v>
      </c>
      <c r="CX381" s="26"/>
      <c r="CY381" s="26"/>
      <c r="CZ381" s="26"/>
      <c r="DA381" s="26"/>
      <c r="DB381" s="26"/>
      <c r="DC381" s="26"/>
      <c r="DD381" s="26" t="s">
        <v>2813</v>
      </c>
      <c r="DE381" s="26" t="s">
        <v>4434</v>
      </c>
      <c r="DF381" s="26" t="s">
        <v>725</v>
      </c>
      <c r="DG381" s="26" t="s">
        <v>4435</v>
      </c>
      <c r="DH381" s="26">
        <v>5164314441</v>
      </c>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row>
    <row r="382" spans="1:155" x14ac:dyDescent="0.2">
      <c r="A382" s="739">
        <v>10519</v>
      </c>
      <c r="B382" s="26" t="s">
        <v>4436</v>
      </c>
      <c r="C382" s="26" t="s">
        <v>545</v>
      </c>
      <c r="D382" s="26"/>
      <c r="E382" s="26" t="s">
        <v>545</v>
      </c>
      <c r="F382" s="26"/>
      <c r="G382" s="26" t="s">
        <v>545</v>
      </c>
      <c r="H382" s="26" t="s">
        <v>545</v>
      </c>
      <c r="I382" s="26" t="s">
        <v>545</v>
      </c>
      <c r="J382" s="26" t="s">
        <v>1052</v>
      </c>
      <c r="K382" s="26" t="s">
        <v>4437</v>
      </c>
      <c r="L382" s="26" t="s">
        <v>1053</v>
      </c>
      <c r="M382" s="26"/>
      <c r="N382" s="26" t="s">
        <v>550</v>
      </c>
      <c r="O382" s="26">
        <v>60606</v>
      </c>
      <c r="P382" s="26" t="s">
        <v>545</v>
      </c>
      <c r="Q382" s="26">
        <v>8009184024</v>
      </c>
      <c r="R382" s="26"/>
      <c r="S382" s="26" t="s">
        <v>4438</v>
      </c>
      <c r="T382" s="26" t="s">
        <v>4439</v>
      </c>
      <c r="U382" s="26" t="s">
        <v>4440</v>
      </c>
      <c r="V382" s="26" t="s">
        <v>4441</v>
      </c>
      <c r="W382" s="26" t="s">
        <v>4442</v>
      </c>
      <c r="X382" s="26" t="s">
        <v>4438</v>
      </c>
      <c r="Y382" s="26" t="s">
        <v>4439</v>
      </c>
      <c r="Z382" s="26" t="s">
        <v>1262</v>
      </c>
      <c r="AA382" s="26" t="s">
        <v>4436</v>
      </c>
      <c r="AB382" s="26">
        <v>7032825955</v>
      </c>
      <c r="AC382" s="26"/>
      <c r="AD382" s="26"/>
      <c r="AE382" s="26" t="s">
        <v>4441</v>
      </c>
      <c r="AF382" s="26" t="s">
        <v>1052</v>
      </c>
      <c r="AG382" s="26" t="s">
        <v>4437</v>
      </c>
      <c r="AH382" s="26" t="s">
        <v>1053</v>
      </c>
      <c r="AI382" s="26"/>
      <c r="AJ382" s="26" t="s">
        <v>550</v>
      </c>
      <c r="AK382" s="26">
        <v>60606</v>
      </c>
      <c r="AL382" s="26" t="s">
        <v>545</v>
      </c>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t="s">
        <v>4443</v>
      </c>
      <c r="CG382" s="26"/>
      <c r="CH382" s="26"/>
      <c r="CI382" s="26"/>
      <c r="CJ382" s="26"/>
      <c r="CK382" s="26"/>
      <c r="CL382" s="26"/>
      <c r="CM382" s="26"/>
      <c r="CN382" s="26">
        <v>2585</v>
      </c>
      <c r="CO382" s="26">
        <v>2731</v>
      </c>
      <c r="CP382" s="26"/>
      <c r="CQ382" s="26"/>
      <c r="CR382" s="26"/>
      <c r="CS382" s="26" t="s">
        <v>561</v>
      </c>
      <c r="CT382" s="26">
        <v>12</v>
      </c>
      <c r="CU382" s="26"/>
      <c r="CV382" s="26"/>
      <c r="CW382" s="26">
        <v>76503</v>
      </c>
      <c r="CX382" s="26" t="s">
        <v>545</v>
      </c>
      <c r="CY382" s="26"/>
      <c r="CZ382" s="26" t="s">
        <v>545</v>
      </c>
      <c r="DA382" s="26" t="s">
        <v>545</v>
      </c>
      <c r="DB382" s="26" t="s">
        <v>545</v>
      </c>
      <c r="DC382" s="26" t="s">
        <v>545</v>
      </c>
      <c r="DD382" s="26" t="s">
        <v>4444</v>
      </c>
      <c r="DE382" s="26" t="s">
        <v>4445</v>
      </c>
      <c r="DF382" s="26" t="s">
        <v>734</v>
      </c>
      <c r="DG382" s="26" t="s">
        <v>4446</v>
      </c>
      <c r="DH382" s="26">
        <v>8009184024</v>
      </c>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row>
    <row r="383" spans="1:155" x14ac:dyDescent="0.2">
      <c r="A383" s="739">
        <v>10481</v>
      </c>
      <c r="B383" s="26" t="s">
        <v>4447</v>
      </c>
      <c r="C383" s="26"/>
      <c r="D383" s="26"/>
      <c r="E383" s="26"/>
      <c r="F383" s="26"/>
      <c r="G383" s="26"/>
      <c r="H383" s="26"/>
      <c r="I383" s="26"/>
      <c r="J383" s="26" t="s">
        <v>1085</v>
      </c>
      <c r="K383" s="26" t="s">
        <v>1086</v>
      </c>
      <c r="L383" s="26" t="s">
        <v>972</v>
      </c>
      <c r="M383" s="26" t="s">
        <v>972</v>
      </c>
      <c r="N383" s="26" t="s">
        <v>973</v>
      </c>
      <c r="O383" s="26">
        <v>75234</v>
      </c>
      <c r="P383" s="26" t="s">
        <v>545</v>
      </c>
      <c r="Q383" s="26">
        <v>4695224400</v>
      </c>
      <c r="R383" s="26">
        <v>4695224401</v>
      </c>
      <c r="S383" s="26" t="s">
        <v>4448</v>
      </c>
      <c r="T383" s="26" t="s">
        <v>1088</v>
      </c>
      <c r="U383" s="26" t="s">
        <v>647</v>
      </c>
      <c r="V383" s="26"/>
      <c r="W383" s="26" t="s">
        <v>4449</v>
      </c>
      <c r="X383" s="26" t="s">
        <v>1091</v>
      </c>
      <c r="Y383" s="26" t="s">
        <v>1092</v>
      </c>
      <c r="Z383" s="26" t="s">
        <v>1093</v>
      </c>
      <c r="AA383" s="26" t="s">
        <v>4447</v>
      </c>
      <c r="AB383" s="26">
        <v>4695224400</v>
      </c>
      <c r="AC383" s="26"/>
      <c r="AD383" s="26"/>
      <c r="AE383" s="26" t="s">
        <v>4450</v>
      </c>
      <c r="AF383" s="26" t="s">
        <v>1085</v>
      </c>
      <c r="AG383" s="26" t="s">
        <v>1086</v>
      </c>
      <c r="AH383" s="26" t="s">
        <v>972</v>
      </c>
      <c r="AI383" s="26" t="s">
        <v>972</v>
      </c>
      <c r="AJ383" s="26" t="s">
        <v>973</v>
      </c>
      <c r="AK383" s="26">
        <v>75234</v>
      </c>
      <c r="AL383" s="26" t="s">
        <v>545</v>
      </c>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v>2752</v>
      </c>
      <c r="CO383" s="26">
        <v>3201</v>
      </c>
      <c r="CP383" s="26"/>
      <c r="CQ383" s="26"/>
      <c r="CR383" s="26"/>
      <c r="CS383" s="26" t="s">
        <v>561</v>
      </c>
      <c r="CT383" s="26">
        <v>12</v>
      </c>
      <c r="CU383" s="26"/>
      <c r="CV383" s="26"/>
      <c r="CW383" s="26">
        <v>68543</v>
      </c>
      <c r="CX383" s="740">
        <v>3436</v>
      </c>
      <c r="CY383" s="26"/>
      <c r="CZ383" s="26"/>
      <c r="DA383" s="26"/>
      <c r="DB383" s="26"/>
      <c r="DC383" s="26"/>
      <c r="DD383" s="26" t="s">
        <v>1094</v>
      </c>
      <c r="DE383" s="26" t="s">
        <v>1095</v>
      </c>
      <c r="DF383" s="26" t="s">
        <v>1096</v>
      </c>
      <c r="DG383" s="26" t="s">
        <v>4450</v>
      </c>
      <c r="DH383" s="26">
        <v>4695224400</v>
      </c>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row>
    <row r="384" spans="1:155" x14ac:dyDescent="0.2">
      <c r="A384" s="739">
        <v>11472</v>
      </c>
      <c r="B384" s="26" t="s">
        <v>4451</v>
      </c>
      <c r="C384" s="26"/>
      <c r="D384" s="26"/>
      <c r="E384" s="26"/>
      <c r="F384" s="26"/>
      <c r="G384" s="26"/>
      <c r="H384" s="26"/>
      <c r="I384" s="26"/>
      <c r="J384" s="26" t="s">
        <v>1150</v>
      </c>
      <c r="K384" s="26"/>
      <c r="L384" s="26" t="s">
        <v>1151</v>
      </c>
      <c r="M384" s="26" t="s">
        <v>1160</v>
      </c>
      <c r="N384" s="26" t="s">
        <v>1119</v>
      </c>
      <c r="O384" s="26">
        <v>2116</v>
      </c>
      <c r="P384" s="26"/>
      <c r="Q384" s="26">
        <v>8572242185</v>
      </c>
      <c r="R384" s="26">
        <v>6034301650</v>
      </c>
      <c r="S384" s="26" t="s">
        <v>755</v>
      </c>
      <c r="T384" s="26" t="s">
        <v>1152</v>
      </c>
      <c r="U384" s="26" t="s">
        <v>1153</v>
      </c>
      <c r="V384" s="26" t="s">
        <v>1154</v>
      </c>
      <c r="W384" s="26" t="s">
        <v>1155</v>
      </c>
      <c r="X384" s="26" t="s">
        <v>1156</v>
      </c>
      <c r="Y384" s="26" t="s">
        <v>1157</v>
      </c>
      <c r="Z384" s="26" t="s">
        <v>1158</v>
      </c>
      <c r="AA384" s="26" t="s">
        <v>1159</v>
      </c>
      <c r="AB384" s="26">
        <v>8572242185</v>
      </c>
      <c r="AC384" s="26"/>
      <c r="AD384" s="26">
        <v>6034301650</v>
      </c>
      <c r="AE384" s="26" t="s">
        <v>1154</v>
      </c>
      <c r="AF384" s="26" t="s">
        <v>1150</v>
      </c>
      <c r="AG384" s="26" t="s">
        <v>545</v>
      </c>
      <c r="AH384" s="26" t="s">
        <v>1151</v>
      </c>
      <c r="AI384" s="26" t="s">
        <v>1160</v>
      </c>
      <c r="AJ384" s="26" t="s">
        <v>1119</v>
      </c>
      <c r="AK384" s="26">
        <v>2116</v>
      </c>
      <c r="AL384" s="26" t="s">
        <v>545</v>
      </c>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t="s">
        <v>1161</v>
      </c>
      <c r="CG384" s="26"/>
      <c r="CH384" s="26"/>
      <c r="CI384" s="26"/>
      <c r="CJ384" s="26"/>
      <c r="CK384" s="26"/>
      <c r="CL384" s="26"/>
      <c r="CM384" s="26"/>
      <c r="CN384" s="26">
        <v>1317</v>
      </c>
      <c r="CO384" s="26">
        <v>1641</v>
      </c>
      <c r="CP384" s="26"/>
      <c r="CQ384" s="26"/>
      <c r="CR384" s="26"/>
      <c r="CS384" s="26" t="s">
        <v>561</v>
      </c>
      <c r="CT384" s="26">
        <v>12</v>
      </c>
      <c r="CU384" s="26"/>
      <c r="CV384" s="26"/>
      <c r="CW384" s="26">
        <v>42404</v>
      </c>
      <c r="CX384" s="26"/>
      <c r="CY384" s="26"/>
      <c r="CZ384" s="26"/>
      <c r="DA384" s="26"/>
      <c r="DB384" s="26"/>
      <c r="DC384" s="26"/>
      <c r="DD384" s="26" t="s">
        <v>755</v>
      </c>
      <c r="DE384" s="26" t="s">
        <v>1152</v>
      </c>
      <c r="DF384" s="26" t="s">
        <v>1153</v>
      </c>
      <c r="DG384" s="26" t="s">
        <v>1154</v>
      </c>
      <c r="DH384" s="26">
        <v>8572242185</v>
      </c>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row>
    <row r="385" spans="1:155" x14ac:dyDescent="0.2">
      <c r="A385" s="739">
        <v>10399</v>
      </c>
      <c r="B385" s="26" t="s">
        <v>4452</v>
      </c>
      <c r="C385" s="26"/>
      <c r="D385" s="26"/>
      <c r="E385" s="26"/>
      <c r="F385" s="26"/>
      <c r="G385" s="26"/>
      <c r="H385" s="26"/>
      <c r="I385" s="26"/>
      <c r="J385" s="26" t="s">
        <v>1150</v>
      </c>
      <c r="K385" s="26"/>
      <c r="L385" s="26" t="s">
        <v>1151</v>
      </c>
      <c r="M385" s="26" t="s">
        <v>1160</v>
      </c>
      <c r="N385" s="26" t="s">
        <v>1119</v>
      </c>
      <c r="O385" s="26">
        <v>2116</v>
      </c>
      <c r="P385" s="26" t="s">
        <v>545</v>
      </c>
      <c r="Q385" s="26">
        <v>8572242185</v>
      </c>
      <c r="R385" s="26">
        <v>6034301650</v>
      </c>
      <c r="S385" s="26" t="s">
        <v>755</v>
      </c>
      <c r="T385" s="26" t="s">
        <v>1152</v>
      </c>
      <c r="U385" s="26" t="s">
        <v>1153</v>
      </c>
      <c r="V385" s="26" t="s">
        <v>1154</v>
      </c>
      <c r="W385" s="26" t="s">
        <v>1155</v>
      </c>
      <c r="X385" s="26" t="s">
        <v>1156</v>
      </c>
      <c r="Y385" s="26" t="s">
        <v>1157</v>
      </c>
      <c r="Z385" s="26" t="s">
        <v>1158</v>
      </c>
      <c r="AA385" s="26" t="s">
        <v>4453</v>
      </c>
      <c r="AB385" s="26">
        <v>8572242185</v>
      </c>
      <c r="AC385" s="26"/>
      <c r="AD385" s="26">
        <v>6034301650</v>
      </c>
      <c r="AE385" s="26" t="s">
        <v>1154</v>
      </c>
      <c r="AF385" s="26" t="s">
        <v>1150</v>
      </c>
      <c r="AG385" s="26" t="s">
        <v>545</v>
      </c>
      <c r="AH385" s="26" t="s">
        <v>1151</v>
      </c>
      <c r="AI385" s="26" t="s">
        <v>1160</v>
      </c>
      <c r="AJ385" s="26" t="s">
        <v>1119</v>
      </c>
      <c r="AK385" s="26">
        <v>2116</v>
      </c>
      <c r="AL385" s="26" t="s">
        <v>545</v>
      </c>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t="s">
        <v>1161</v>
      </c>
      <c r="CG385" s="26"/>
      <c r="CH385" s="26"/>
      <c r="CI385" s="26"/>
      <c r="CJ385" s="26"/>
      <c r="CK385" s="26"/>
      <c r="CL385" s="26"/>
      <c r="CM385" s="26"/>
      <c r="CN385" s="26">
        <v>158</v>
      </c>
      <c r="CO385" s="26">
        <v>154</v>
      </c>
      <c r="CP385" s="26"/>
      <c r="CQ385" s="26"/>
      <c r="CR385" s="26"/>
      <c r="CS385" s="26" t="s">
        <v>561</v>
      </c>
      <c r="CT385" s="26">
        <v>12</v>
      </c>
      <c r="CU385" s="26"/>
      <c r="CV385" s="26"/>
      <c r="CW385" s="26">
        <v>19917</v>
      </c>
      <c r="CX385" s="26"/>
      <c r="CY385" s="26"/>
      <c r="CZ385" s="26"/>
      <c r="DA385" s="26"/>
      <c r="DB385" s="26"/>
      <c r="DC385" s="26"/>
      <c r="DD385" s="26" t="s">
        <v>755</v>
      </c>
      <c r="DE385" s="26" t="s">
        <v>1152</v>
      </c>
      <c r="DF385" s="26" t="s">
        <v>1153</v>
      </c>
      <c r="DG385" s="26" t="s">
        <v>1154</v>
      </c>
      <c r="DH385" s="26">
        <v>8572242185</v>
      </c>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row>
    <row r="386" spans="1:155" x14ac:dyDescent="0.2">
      <c r="A386" s="739">
        <v>11473</v>
      </c>
      <c r="B386" s="26" t="s">
        <v>4454</v>
      </c>
      <c r="C386" s="26"/>
      <c r="D386" s="26"/>
      <c r="E386" s="26"/>
      <c r="F386" s="26"/>
      <c r="G386" s="26"/>
      <c r="H386" s="26"/>
      <c r="I386" s="26"/>
      <c r="J386" s="26" t="s">
        <v>1150</v>
      </c>
      <c r="K386" s="26"/>
      <c r="L386" s="26" t="s">
        <v>1151</v>
      </c>
      <c r="M386" s="26"/>
      <c r="N386" s="26" t="s">
        <v>1119</v>
      </c>
      <c r="O386" s="26">
        <v>2116</v>
      </c>
      <c r="P386" s="26"/>
      <c r="Q386" s="26">
        <v>8572242185</v>
      </c>
      <c r="R386" s="26">
        <v>6034301650</v>
      </c>
      <c r="S386" s="26" t="s">
        <v>755</v>
      </c>
      <c r="T386" s="26" t="s">
        <v>1152</v>
      </c>
      <c r="U386" s="26" t="s">
        <v>1153</v>
      </c>
      <c r="V386" s="26" t="s">
        <v>1154</v>
      </c>
      <c r="W386" s="26" t="s">
        <v>1155</v>
      </c>
      <c r="X386" s="26" t="s">
        <v>1156</v>
      </c>
      <c r="Y386" s="26" t="s">
        <v>1157</v>
      </c>
      <c r="Z386" s="26" t="s">
        <v>1158</v>
      </c>
      <c r="AA386" s="26" t="s">
        <v>1159</v>
      </c>
      <c r="AB386" s="26">
        <v>8572242185</v>
      </c>
      <c r="AC386" s="26"/>
      <c r="AD386" s="26">
        <v>6034301650</v>
      </c>
      <c r="AE386" s="26" t="s">
        <v>1154</v>
      </c>
      <c r="AF386" s="26" t="s">
        <v>1150</v>
      </c>
      <c r="AG386" s="26" t="s">
        <v>545</v>
      </c>
      <c r="AH386" s="26" t="s">
        <v>1151</v>
      </c>
      <c r="AI386" s="26" t="s">
        <v>1160</v>
      </c>
      <c r="AJ386" s="26" t="s">
        <v>1119</v>
      </c>
      <c r="AK386" s="26">
        <v>2116</v>
      </c>
      <c r="AL386" s="26" t="s">
        <v>545</v>
      </c>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t="s">
        <v>1161</v>
      </c>
      <c r="CG386" s="26"/>
      <c r="CH386" s="26"/>
      <c r="CI386" s="26"/>
      <c r="CJ386" s="26"/>
      <c r="CK386" s="26"/>
      <c r="CL386" s="26"/>
      <c r="CM386" s="26"/>
      <c r="CN386" s="26">
        <v>1318</v>
      </c>
      <c r="CO386" s="26">
        <v>1641</v>
      </c>
      <c r="CP386" s="26"/>
      <c r="CQ386" s="26"/>
      <c r="CR386" s="26"/>
      <c r="CS386" s="26" t="s">
        <v>561</v>
      </c>
      <c r="CT386" s="26">
        <v>12</v>
      </c>
      <c r="CU386" s="26"/>
      <c r="CV386" s="26"/>
      <c r="CW386" s="26">
        <v>23035</v>
      </c>
      <c r="CX386" s="26"/>
      <c r="CY386" s="26"/>
      <c r="CZ386" s="26"/>
      <c r="DA386" s="26"/>
      <c r="DB386" s="26"/>
      <c r="DC386" s="26"/>
      <c r="DD386" s="26" t="s">
        <v>755</v>
      </c>
      <c r="DE386" s="26" t="s">
        <v>1152</v>
      </c>
      <c r="DF386" s="26" t="s">
        <v>1153</v>
      </c>
      <c r="DG386" s="26" t="s">
        <v>1154</v>
      </c>
      <c r="DH386" s="26">
        <v>8572242185</v>
      </c>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row>
    <row r="387" spans="1:155" x14ac:dyDescent="0.2">
      <c r="A387" s="739">
        <v>11474</v>
      </c>
      <c r="B387" s="26" t="s">
        <v>4455</v>
      </c>
      <c r="C387" s="26"/>
      <c r="D387" s="26"/>
      <c r="E387" s="26"/>
      <c r="F387" s="26"/>
      <c r="G387" s="26"/>
      <c r="H387" s="26"/>
      <c r="I387" s="26"/>
      <c r="J387" s="26" t="s">
        <v>1150</v>
      </c>
      <c r="K387" s="26"/>
      <c r="L387" s="26" t="s">
        <v>1151</v>
      </c>
      <c r="M387" s="26" t="s">
        <v>1160</v>
      </c>
      <c r="N387" s="26" t="s">
        <v>1119</v>
      </c>
      <c r="O387" s="26">
        <v>2116</v>
      </c>
      <c r="P387" s="26"/>
      <c r="Q387" s="26">
        <v>8572242185</v>
      </c>
      <c r="R387" s="26">
        <v>6034301650</v>
      </c>
      <c r="S387" s="26" t="s">
        <v>755</v>
      </c>
      <c r="T387" s="26" t="s">
        <v>1152</v>
      </c>
      <c r="U387" s="26" t="s">
        <v>1153</v>
      </c>
      <c r="V387" s="26" t="s">
        <v>1154</v>
      </c>
      <c r="W387" s="26" t="s">
        <v>1155</v>
      </c>
      <c r="X387" s="26" t="s">
        <v>1156</v>
      </c>
      <c r="Y387" s="26" t="s">
        <v>1157</v>
      </c>
      <c r="Z387" s="26" t="s">
        <v>1158</v>
      </c>
      <c r="AA387" s="26" t="s">
        <v>1159</v>
      </c>
      <c r="AB387" s="26">
        <v>8572242185</v>
      </c>
      <c r="AC387" s="26"/>
      <c r="AD387" s="26">
        <v>6034301650</v>
      </c>
      <c r="AE387" s="26" t="s">
        <v>1154</v>
      </c>
      <c r="AF387" s="26" t="s">
        <v>1150</v>
      </c>
      <c r="AG387" s="26" t="s">
        <v>545</v>
      </c>
      <c r="AH387" s="26" t="s">
        <v>1151</v>
      </c>
      <c r="AI387" s="26" t="s">
        <v>1160</v>
      </c>
      <c r="AJ387" s="26" t="s">
        <v>1119</v>
      </c>
      <c r="AK387" s="26">
        <v>2116</v>
      </c>
      <c r="AL387" s="26" t="s">
        <v>545</v>
      </c>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t="s">
        <v>1161</v>
      </c>
      <c r="CG387" s="26"/>
      <c r="CH387" s="26"/>
      <c r="CI387" s="26"/>
      <c r="CJ387" s="26"/>
      <c r="CK387" s="26"/>
      <c r="CL387" s="26"/>
      <c r="CM387" s="26"/>
      <c r="CN387" s="26">
        <v>1319</v>
      </c>
      <c r="CO387" s="26">
        <v>1641</v>
      </c>
      <c r="CP387" s="26"/>
      <c r="CQ387" s="26"/>
      <c r="CR387" s="26"/>
      <c r="CS387" s="26" t="s">
        <v>561</v>
      </c>
      <c r="CT387" s="26">
        <v>12</v>
      </c>
      <c r="CU387" s="26"/>
      <c r="CV387" s="26"/>
      <c r="CW387" s="26">
        <v>23043</v>
      </c>
      <c r="CX387" s="26"/>
      <c r="CY387" s="26"/>
      <c r="CZ387" s="26"/>
      <c r="DA387" s="26"/>
      <c r="DB387" s="26"/>
      <c r="DC387" s="26"/>
      <c r="DD387" s="26" t="s">
        <v>755</v>
      </c>
      <c r="DE387" s="26" t="s">
        <v>1152</v>
      </c>
      <c r="DF387" s="26" t="s">
        <v>1153</v>
      </c>
      <c r="DG387" s="26" t="s">
        <v>1154</v>
      </c>
      <c r="DH387" s="26">
        <v>8572242185</v>
      </c>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row>
    <row r="388" spans="1:155" x14ac:dyDescent="0.2">
      <c r="A388" s="739">
        <v>11475</v>
      </c>
      <c r="B388" s="26" t="s">
        <v>4456</v>
      </c>
      <c r="C388" s="26"/>
      <c r="D388" s="26"/>
      <c r="E388" s="26"/>
      <c r="F388" s="26"/>
      <c r="G388" s="26"/>
      <c r="H388" s="26"/>
      <c r="I388" s="26"/>
      <c r="J388" s="26" t="s">
        <v>1341</v>
      </c>
      <c r="K388" s="26"/>
      <c r="L388" s="26" t="s">
        <v>1342</v>
      </c>
      <c r="M388" s="26" t="s">
        <v>1343</v>
      </c>
      <c r="N388" s="26" t="s">
        <v>973</v>
      </c>
      <c r="O388" s="26">
        <v>75070</v>
      </c>
      <c r="P388" s="26" t="s">
        <v>545</v>
      </c>
      <c r="Q388" s="26"/>
      <c r="R388" s="26"/>
      <c r="S388" s="26" t="s">
        <v>4457</v>
      </c>
      <c r="T388" s="26" t="s">
        <v>4458</v>
      </c>
      <c r="U388" s="26" t="s">
        <v>647</v>
      </c>
      <c r="V388" s="26" t="s">
        <v>4459</v>
      </c>
      <c r="W388" s="26" t="s">
        <v>1337</v>
      </c>
      <c r="X388" s="26" t="s">
        <v>596</v>
      </c>
      <c r="Y388" s="26" t="s">
        <v>1338</v>
      </c>
      <c r="Z388" s="26" t="s">
        <v>1339</v>
      </c>
      <c r="AA388" s="26" t="s">
        <v>1331</v>
      </c>
      <c r="AB388" s="26">
        <v>4695254770</v>
      </c>
      <c r="AC388" s="26"/>
      <c r="AD388" s="26"/>
      <c r="AE388" s="26" t="s">
        <v>1340</v>
      </c>
      <c r="AF388" s="26" t="s">
        <v>1341</v>
      </c>
      <c r="AG388" s="26" t="s">
        <v>545</v>
      </c>
      <c r="AH388" s="26" t="s">
        <v>1342</v>
      </c>
      <c r="AI388" s="26" t="s">
        <v>1343</v>
      </c>
      <c r="AJ388" s="26" t="s">
        <v>973</v>
      </c>
      <c r="AK388" s="26">
        <v>75070</v>
      </c>
      <c r="AL388" s="26"/>
      <c r="AM388" s="26" t="s">
        <v>1344</v>
      </c>
      <c r="AN388" s="26" t="s">
        <v>1345</v>
      </c>
      <c r="AO388" s="26" t="s">
        <v>1346</v>
      </c>
      <c r="AP388" s="26" t="s">
        <v>4460</v>
      </c>
      <c r="AQ388" s="26">
        <v>9725693224</v>
      </c>
      <c r="AR388" s="26"/>
      <c r="AS388" s="26"/>
      <c r="AT388" s="26" t="s">
        <v>1347</v>
      </c>
      <c r="AU388" s="26" t="s">
        <v>1348</v>
      </c>
      <c r="AV388" s="26" t="s">
        <v>545</v>
      </c>
      <c r="AW388" s="26" t="s">
        <v>1342</v>
      </c>
      <c r="AX388" s="26"/>
      <c r="AY388" s="26" t="s">
        <v>973</v>
      </c>
      <c r="AZ388" s="26" t="s">
        <v>1349</v>
      </c>
      <c r="BA388" s="26" t="s">
        <v>545</v>
      </c>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t="s">
        <v>4461</v>
      </c>
      <c r="CG388" s="26"/>
      <c r="CH388" s="26"/>
      <c r="CI388" s="26"/>
      <c r="CJ388" s="26"/>
      <c r="CK388" s="26"/>
      <c r="CL388" s="26"/>
      <c r="CM388" s="26"/>
      <c r="CN388" s="26">
        <v>1320</v>
      </c>
      <c r="CO388" s="26">
        <v>367</v>
      </c>
      <c r="CP388" s="26">
        <v>1620</v>
      </c>
      <c r="CQ388" s="26"/>
      <c r="CR388" s="26"/>
      <c r="CS388" s="26" t="s">
        <v>561</v>
      </c>
      <c r="CT388" s="26">
        <v>12</v>
      </c>
      <c r="CU388" s="26"/>
      <c r="CV388" s="26"/>
      <c r="CW388" s="26">
        <v>65331</v>
      </c>
      <c r="CX388" s="740">
        <v>290</v>
      </c>
      <c r="CY388" s="26"/>
      <c r="CZ388" s="26"/>
      <c r="DA388" s="26"/>
      <c r="DB388" s="26"/>
      <c r="DC388" s="26"/>
      <c r="DD388" s="26" t="s">
        <v>1344</v>
      </c>
      <c r="DE388" s="26" t="s">
        <v>1345</v>
      </c>
      <c r="DF388" s="26" t="s">
        <v>1351</v>
      </c>
      <c r="DG388" s="26" t="s">
        <v>1347</v>
      </c>
      <c r="DH388" s="26">
        <v>9725693224</v>
      </c>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row>
    <row r="389" spans="1:155" x14ac:dyDescent="0.2">
      <c r="A389" s="739">
        <v>11476</v>
      </c>
      <c r="B389" s="26" t="s">
        <v>4462</v>
      </c>
      <c r="C389" s="26"/>
      <c r="D389" s="26"/>
      <c r="E389" s="26"/>
      <c r="F389" s="26"/>
      <c r="G389" s="26"/>
      <c r="H389" s="26"/>
      <c r="I389" s="26"/>
      <c r="J389" s="26" t="s">
        <v>1150</v>
      </c>
      <c r="K389" s="26"/>
      <c r="L389" s="26" t="s">
        <v>1151</v>
      </c>
      <c r="M389" s="26"/>
      <c r="N389" s="26" t="s">
        <v>1119</v>
      </c>
      <c r="O389" s="738">
        <v>2116</v>
      </c>
      <c r="P389" s="26"/>
      <c r="Q389" s="26">
        <v>8572242185</v>
      </c>
      <c r="R389" s="26">
        <v>6034301650</v>
      </c>
      <c r="S389" s="26" t="s">
        <v>755</v>
      </c>
      <c r="T389" s="26" t="s">
        <v>1152</v>
      </c>
      <c r="U389" s="26" t="s">
        <v>1153</v>
      </c>
      <c r="V389" s="26" t="s">
        <v>1154</v>
      </c>
      <c r="W389" s="26" t="s">
        <v>1155</v>
      </c>
      <c r="X389" s="26" t="s">
        <v>1156</v>
      </c>
      <c r="Y389" s="26" t="s">
        <v>1157</v>
      </c>
      <c r="Z389" s="26" t="s">
        <v>1158</v>
      </c>
      <c r="AA389" s="26" t="s">
        <v>1159</v>
      </c>
      <c r="AB389" s="26">
        <v>8572242185</v>
      </c>
      <c r="AC389" s="26"/>
      <c r="AD389" s="26">
        <v>6034301650</v>
      </c>
      <c r="AE389" s="26" t="s">
        <v>1154</v>
      </c>
      <c r="AF389" s="26" t="s">
        <v>1150</v>
      </c>
      <c r="AG389" s="26" t="s">
        <v>545</v>
      </c>
      <c r="AH389" s="26" t="s">
        <v>1151</v>
      </c>
      <c r="AI389" s="26" t="s">
        <v>1160</v>
      </c>
      <c r="AJ389" s="26" t="s">
        <v>1119</v>
      </c>
      <c r="AK389" s="548">
        <v>2116</v>
      </c>
      <c r="AL389" s="26" t="s">
        <v>545</v>
      </c>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t="s">
        <v>1161</v>
      </c>
      <c r="CG389" s="26"/>
      <c r="CH389" s="26"/>
      <c r="CI389" s="26"/>
      <c r="CJ389" s="26"/>
      <c r="CK389" s="26"/>
      <c r="CL389" s="26"/>
      <c r="CM389" s="26"/>
      <c r="CN389" s="26">
        <v>1321</v>
      </c>
      <c r="CO389" s="26">
        <v>1641</v>
      </c>
      <c r="CP389" s="26"/>
      <c r="CQ389" s="26"/>
      <c r="CR389" s="26"/>
      <c r="CS389" s="26" t="s">
        <v>561</v>
      </c>
      <c r="CT389" s="26">
        <v>12</v>
      </c>
      <c r="CU389" s="26"/>
      <c r="CV389" s="26"/>
      <c r="CW389" s="26">
        <v>11746</v>
      </c>
      <c r="CX389" s="26"/>
      <c r="CY389" s="26"/>
      <c r="CZ389" s="26"/>
      <c r="DA389" s="26"/>
      <c r="DB389" s="26"/>
      <c r="DC389" s="26"/>
      <c r="DD389" s="26" t="s">
        <v>755</v>
      </c>
      <c r="DE389" s="26" t="s">
        <v>1152</v>
      </c>
      <c r="DF389" s="26" t="s">
        <v>1153</v>
      </c>
      <c r="DG389" s="26" t="s">
        <v>1154</v>
      </c>
      <c r="DH389" s="26">
        <v>8572242185</v>
      </c>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row>
    <row r="390" spans="1:155" x14ac:dyDescent="0.2">
      <c r="A390" s="739">
        <v>10152</v>
      </c>
      <c r="B390" s="26" t="s">
        <v>4463</v>
      </c>
      <c r="C390" s="26"/>
      <c r="D390" s="26"/>
      <c r="E390" s="26"/>
      <c r="F390" s="26"/>
      <c r="G390" s="26"/>
      <c r="H390" s="26"/>
      <c r="I390" s="26"/>
      <c r="J390" s="26" t="s">
        <v>4464</v>
      </c>
      <c r="K390" s="26" t="s">
        <v>4465</v>
      </c>
      <c r="L390" s="26" t="s">
        <v>730</v>
      </c>
      <c r="M390" s="26"/>
      <c r="N390" s="26" t="s">
        <v>731</v>
      </c>
      <c r="O390" s="738">
        <v>19192</v>
      </c>
      <c r="P390" s="26">
        <v>2362</v>
      </c>
      <c r="Q390" s="26">
        <v>2157611000</v>
      </c>
      <c r="R390" s="26">
        <v>2157615004</v>
      </c>
      <c r="S390" s="26" t="s">
        <v>4466</v>
      </c>
      <c r="T390" s="26" t="s">
        <v>1092</v>
      </c>
      <c r="U390" s="26" t="s">
        <v>647</v>
      </c>
      <c r="V390" s="26"/>
      <c r="W390" s="26" t="s">
        <v>4467</v>
      </c>
      <c r="X390" s="26" t="s">
        <v>755</v>
      </c>
      <c r="Y390" s="26" t="s">
        <v>4468</v>
      </c>
      <c r="Z390" s="26" t="s">
        <v>4469</v>
      </c>
      <c r="AA390" s="26" t="s">
        <v>4470</v>
      </c>
      <c r="AB390" s="26">
        <v>2019428281</v>
      </c>
      <c r="AC390" s="26"/>
      <c r="AD390" s="26"/>
      <c r="AE390" s="26" t="s">
        <v>4471</v>
      </c>
      <c r="AF390" s="26" t="s">
        <v>545</v>
      </c>
      <c r="AG390" s="26" t="s">
        <v>545</v>
      </c>
      <c r="AH390" s="26" t="s">
        <v>753</v>
      </c>
      <c r="AI390" s="26" t="s">
        <v>753</v>
      </c>
      <c r="AJ390" s="26" t="s">
        <v>754</v>
      </c>
      <c r="AK390" s="548">
        <v>10010</v>
      </c>
      <c r="AL390" s="26" t="s">
        <v>545</v>
      </c>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v>923</v>
      </c>
      <c r="CO390" s="26">
        <v>698</v>
      </c>
      <c r="CP390" s="26"/>
      <c r="CQ390" s="26"/>
      <c r="CR390" s="26"/>
      <c r="CS390" s="26" t="s">
        <v>561</v>
      </c>
      <c r="CT390" s="26">
        <v>12</v>
      </c>
      <c r="CU390" s="26"/>
      <c r="CV390" s="26"/>
      <c r="CW390" s="26">
        <v>65498</v>
      </c>
      <c r="CX390" s="740">
        <v>901</v>
      </c>
      <c r="CY390" s="26"/>
      <c r="CZ390" s="26"/>
      <c r="DA390" s="26"/>
      <c r="DB390" s="26"/>
      <c r="DC390" s="26"/>
      <c r="DD390" s="26" t="s">
        <v>4472</v>
      </c>
      <c r="DE390" s="26" t="s">
        <v>4473</v>
      </c>
      <c r="DF390" s="26" t="s">
        <v>4474</v>
      </c>
      <c r="DG390" s="26" t="s">
        <v>4475</v>
      </c>
      <c r="DH390" s="26">
        <v>2019428212</v>
      </c>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row>
    <row r="391" spans="1:155" x14ac:dyDescent="0.2">
      <c r="A391" s="739">
        <v>11477</v>
      </c>
      <c r="B391" s="26" t="s">
        <v>4476</v>
      </c>
      <c r="C391" s="26"/>
      <c r="D391" s="26"/>
      <c r="E391" s="26"/>
      <c r="F391" s="26"/>
      <c r="G391" s="26"/>
      <c r="H391" s="26"/>
      <c r="I391" s="26"/>
      <c r="J391" s="26" t="s">
        <v>4477</v>
      </c>
      <c r="K391" s="26"/>
      <c r="L391" s="26" t="s">
        <v>4478</v>
      </c>
      <c r="M391" s="26" t="s">
        <v>3571</v>
      </c>
      <c r="N391" s="26" t="s">
        <v>4479</v>
      </c>
      <c r="O391" s="738">
        <v>5604</v>
      </c>
      <c r="P391" s="26" t="s">
        <v>545</v>
      </c>
      <c r="Q391" s="26">
        <v>8022293333</v>
      </c>
      <c r="R391" s="26">
        <v>8022297282</v>
      </c>
      <c r="S391" s="26" t="s">
        <v>4480</v>
      </c>
      <c r="T391" s="26" t="s">
        <v>4481</v>
      </c>
      <c r="U391" s="26" t="s">
        <v>734</v>
      </c>
      <c r="V391" s="26" t="s">
        <v>4482</v>
      </c>
      <c r="W391" s="26" t="s">
        <v>4483</v>
      </c>
      <c r="X391" s="26" t="s">
        <v>945</v>
      </c>
      <c r="Y391" s="26" t="s">
        <v>4484</v>
      </c>
      <c r="Z391" s="26" t="s">
        <v>4485</v>
      </c>
      <c r="AA391" s="26" t="s">
        <v>4476</v>
      </c>
      <c r="AB391" s="26">
        <v>8022293759</v>
      </c>
      <c r="AC391" s="26"/>
      <c r="AD391" s="26">
        <v>8022297282</v>
      </c>
      <c r="AE391" s="26" t="s">
        <v>4482</v>
      </c>
      <c r="AF391" s="26" t="s">
        <v>4477</v>
      </c>
      <c r="AG391" s="26" t="s">
        <v>545</v>
      </c>
      <c r="AH391" s="26" t="s">
        <v>4478</v>
      </c>
      <c r="AI391" s="26" t="s">
        <v>3571</v>
      </c>
      <c r="AJ391" s="26" t="s">
        <v>4479</v>
      </c>
      <c r="AK391" s="548">
        <v>5604</v>
      </c>
      <c r="AL391" s="26" t="s">
        <v>545</v>
      </c>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t="s">
        <v>4486</v>
      </c>
      <c r="CG391" s="26"/>
      <c r="CH391" s="26"/>
      <c r="CI391" s="26"/>
      <c r="CJ391" s="26"/>
      <c r="CK391" s="26"/>
      <c r="CL391" s="26"/>
      <c r="CM391" s="26"/>
      <c r="CN391" s="26">
        <v>1322</v>
      </c>
      <c r="CO391" s="26">
        <v>1592</v>
      </c>
      <c r="CP391" s="26"/>
      <c r="CQ391" s="26"/>
      <c r="CR391" s="26"/>
      <c r="CS391" s="26" t="s">
        <v>561</v>
      </c>
      <c r="CT391" s="26">
        <v>12</v>
      </c>
      <c r="CU391" s="26"/>
      <c r="CV391" s="26"/>
      <c r="CW391" s="26">
        <v>65528</v>
      </c>
      <c r="CX391" s="740">
        <v>634</v>
      </c>
      <c r="CY391" s="26"/>
      <c r="CZ391" s="26"/>
      <c r="DA391" s="26"/>
      <c r="DB391" s="26"/>
      <c r="DC391" s="26"/>
      <c r="DD391" s="26" t="s">
        <v>2155</v>
      </c>
      <c r="DE391" s="26" t="s">
        <v>4487</v>
      </c>
      <c r="DF391" s="26" t="s">
        <v>4488</v>
      </c>
      <c r="DG391" s="26" t="s">
        <v>4489</v>
      </c>
      <c r="DH391" s="26">
        <v>8022293405</v>
      </c>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row>
    <row r="392" spans="1:155" x14ac:dyDescent="0.2">
      <c r="A392" s="739">
        <v>11478</v>
      </c>
      <c r="B392" s="26" t="s">
        <v>4490</v>
      </c>
      <c r="C392" s="26"/>
      <c r="D392" s="26"/>
      <c r="E392" s="26"/>
      <c r="F392" s="26"/>
      <c r="G392" s="26"/>
      <c r="H392" s="26"/>
      <c r="I392" s="26"/>
      <c r="J392" s="26" t="s">
        <v>4214</v>
      </c>
      <c r="K392" s="26" t="s">
        <v>588</v>
      </c>
      <c r="L392" s="26" t="s">
        <v>4215</v>
      </c>
      <c r="M392" s="26" t="s">
        <v>4491</v>
      </c>
      <c r="N392" s="26" t="s">
        <v>1066</v>
      </c>
      <c r="O392" s="738">
        <v>32256</v>
      </c>
      <c r="P392" s="26" t="s">
        <v>545</v>
      </c>
      <c r="Q392" s="26">
        <v>9043509660</v>
      </c>
      <c r="R392" s="26">
        <v>9044382252</v>
      </c>
      <c r="S392" s="26" t="s">
        <v>4176</v>
      </c>
      <c r="T392" s="26" t="s">
        <v>4492</v>
      </c>
      <c r="U392" s="26" t="s">
        <v>4493</v>
      </c>
      <c r="V392" s="26" t="s">
        <v>4218</v>
      </c>
      <c r="W392" s="26" t="s">
        <v>545</v>
      </c>
      <c r="X392" s="26" t="s">
        <v>4216</v>
      </c>
      <c r="Y392" s="26" t="s">
        <v>4217</v>
      </c>
      <c r="Z392" s="26" t="s">
        <v>1520</v>
      </c>
      <c r="AA392" s="26" t="s">
        <v>4490</v>
      </c>
      <c r="AB392" s="26">
        <v>9043572149</v>
      </c>
      <c r="AC392" s="26"/>
      <c r="AD392" s="26"/>
      <c r="AE392" s="26" t="s">
        <v>4218</v>
      </c>
      <c r="AF392" s="26" t="s">
        <v>4214</v>
      </c>
      <c r="AG392" s="26" t="s">
        <v>588</v>
      </c>
      <c r="AH392" s="26" t="s">
        <v>4215</v>
      </c>
      <c r="AI392" s="26" t="s">
        <v>4491</v>
      </c>
      <c r="AJ392" s="26" t="s">
        <v>1066</v>
      </c>
      <c r="AK392" s="548">
        <v>32256</v>
      </c>
      <c r="AL392" s="26" t="s">
        <v>545</v>
      </c>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t="s">
        <v>4494</v>
      </c>
      <c r="CG392" s="26"/>
      <c r="CH392" s="26"/>
      <c r="CI392" s="26"/>
      <c r="CJ392" s="26"/>
      <c r="CK392" s="26"/>
      <c r="CL392" s="26"/>
      <c r="CM392" s="26"/>
      <c r="CN392" s="26">
        <v>1323</v>
      </c>
      <c r="CO392" s="26">
        <v>1694</v>
      </c>
      <c r="CP392" s="26"/>
      <c r="CQ392" s="26"/>
      <c r="CR392" s="26"/>
      <c r="CS392" s="26" t="s">
        <v>561</v>
      </c>
      <c r="CT392" s="26">
        <v>12</v>
      </c>
      <c r="CU392" s="26"/>
      <c r="CV392" s="26"/>
      <c r="CW392" s="26">
        <v>97691</v>
      </c>
      <c r="CX392" s="740">
        <v>4718</v>
      </c>
      <c r="CY392" s="26"/>
      <c r="CZ392" s="26"/>
      <c r="DA392" s="26"/>
      <c r="DB392" s="26"/>
      <c r="DC392" s="26"/>
      <c r="DD392" s="26" t="s">
        <v>755</v>
      </c>
      <c r="DE392" s="26" t="s">
        <v>1221</v>
      </c>
      <c r="DF392" s="26" t="s">
        <v>4495</v>
      </c>
      <c r="DG392" s="26" t="s">
        <v>4496</v>
      </c>
      <c r="DH392" s="26">
        <v>9043509660</v>
      </c>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row>
    <row r="393" spans="1:155" x14ac:dyDescent="0.2">
      <c r="A393" s="739">
        <v>10055</v>
      </c>
      <c r="B393" s="26" t="s">
        <v>4497</v>
      </c>
      <c r="C393" s="26"/>
      <c r="D393" s="26"/>
      <c r="E393" s="26"/>
      <c r="F393" s="26"/>
      <c r="G393" s="26"/>
      <c r="H393" s="26"/>
      <c r="I393" s="26"/>
      <c r="J393" s="26" t="s">
        <v>4498</v>
      </c>
      <c r="K393" s="26"/>
      <c r="L393" s="26" t="s">
        <v>4499</v>
      </c>
      <c r="M393" s="26" t="s">
        <v>4500</v>
      </c>
      <c r="N393" s="26" t="s">
        <v>584</v>
      </c>
      <c r="O393" s="26">
        <v>48165</v>
      </c>
      <c r="P393" s="26" t="s">
        <v>545</v>
      </c>
      <c r="Q393" s="26">
        <v>8102207700</v>
      </c>
      <c r="R393" s="26">
        <v>8102207707</v>
      </c>
      <c r="S393" s="26" t="s">
        <v>556</v>
      </c>
      <c r="T393" s="26" t="s">
        <v>4501</v>
      </c>
      <c r="U393" s="26" t="s">
        <v>734</v>
      </c>
      <c r="V393" s="26"/>
      <c r="W393" s="26" t="s">
        <v>4502</v>
      </c>
      <c r="X393" s="26" t="s">
        <v>4503</v>
      </c>
      <c r="Y393" s="26" t="s">
        <v>4504</v>
      </c>
      <c r="Z393" s="26" t="s">
        <v>1640</v>
      </c>
      <c r="AA393" s="26" t="s">
        <v>4497</v>
      </c>
      <c r="AB393" s="26">
        <v>8102253546</v>
      </c>
      <c r="AC393" s="26"/>
      <c r="AD393" s="26"/>
      <c r="AE393" s="26" t="s">
        <v>4505</v>
      </c>
      <c r="AF393" s="26" t="s">
        <v>4498</v>
      </c>
      <c r="AG393" s="26" t="s">
        <v>545</v>
      </c>
      <c r="AH393" s="26" t="s">
        <v>4499</v>
      </c>
      <c r="AI393" s="26" t="s">
        <v>4500</v>
      </c>
      <c r="AJ393" s="26" t="s">
        <v>584</v>
      </c>
      <c r="AK393" s="26">
        <v>48165</v>
      </c>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t="s">
        <v>4506</v>
      </c>
      <c r="CG393" s="26"/>
      <c r="CH393" s="26"/>
      <c r="CI393" s="26"/>
      <c r="CJ393" s="26"/>
      <c r="CK393" s="26"/>
      <c r="CL393" s="26"/>
      <c r="CM393" s="26"/>
      <c r="CN393" s="26">
        <v>858</v>
      </c>
      <c r="CO393" s="26">
        <v>651</v>
      </c>
      <c r="CP393" s="26"/>
      <c r="CQ393" s="26"/>
      <c r="CR393" s="26"/>
      <c r="CS393" s="26" t="s">
        <v>561</v>
      </c>
      <c r="CT393" s="26">
        <v>12</v>
      </c>
      <c r="CU393" s="26"/>
      <c r="CV393" s="26"/>
      <c r="CW393" s="26">
        <v>77720</v>
      </c>
      <c r="CX393" s="740">
        <v>572</v>
      </c>
      <c r="CY393" s="26"/>
      <c r="CZ393" s="26"/>
      <c r="DA393" s="26"/>
      <c r="DB393" s="26"/>
      <c r="DC393" s="26"/>
      <c r="DD393" s="26" t="s">
        <v>4507</v>
      </c>
      <c r="DE393" s="26" t="s">
        <v>4508</v>
      </c>
      <c r="DF393" s="26" t="s">
        <v>1526</v>
      </c>
      <c r="DG393" s="26" t="s">
        <v>4509</v>
      </c>
      <c r="DH393" s="26">
        <v>8102204652</v>
      </c>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row>
    <row r="394" spans="1:155" x14ac:dyDescent="0.2">
      <c r="A394" s="739">
        <v>10532</v>
      </c>
      <c r="B394" s="26" t="s">
        <v>4510</v>
      </c>
      <c r="C394" s="26"/>
      <c r="D394" s="26"/>
      <c r="E394" s="26"/>
      <c r="F394" s="26"/>
      <c r="G394" s="26"/>
      <c r="H394" s="26"/>
      <c r="I394" s="26"/>
      <c r="J394" s="26" t="s">
        <v>4210</v>
      </c>
      <c r="K394" s="26" t="s">
        <v>588</v>
      </c>
      <c r="L394" s="26" t="s">
        <v>1226</v>
      </c>
      <c r="M394" s="26" t="s">
        <v>1227</v>
      </c>
      <c r="N394" s="26" t="s">
        <v>1228</v>
      </c>
      <c r="O394" s="738">
        <v>73118</v>
      </c>
      <c r="P394" s="26" t="s">
        <v>545</v>
      </c>
      <c r="Q394" s="26">
        <v>4052362640</v>
      </c>
      <c r="R394" s="26">
        <v>4058496656</v>
      </c>
      <c r="S394" s="26" t="s">
        <v>4511</v>
      </c>
      <c r="T394" s="26" t="s">
        <v>1249</v>
      </c>
      <c r="U394" s="26" t="s">
        <v>647</v>
      </c>
      <c r="V394" s="26" t="s">
        <v>4206</v>
      </c>
      <c r="W394" s="26" t="s">
        <v>4207</v>
      </c>
      <c r="X394" s="26" t="s">
        <v>2000</v>
      </c>
      <c r="Y394" s="26" t="s">
        <v>2890</v>
      </c>
      <c r="Z394" s="26" t="s">
        <v>4208</v>
      </c>
      <c r="AA394" s="26" t="s">
        <v>4510</v>
      </c>
      <c r="AB394" s="26">
        <v>4052425109</v>
      </c>
      <c r="AC394" s="26"/>
      <c r="AD394" s="26">
        <v>4052850836</v>
      </c>
      <c r="AE394" s="26" t="s">
        <v>4209</v>
      </c>
      <c r="AF394" s="26" t="s">
        <v>4210</v>
      </c>
      <c r="AG394" s="26" t="s">
        <v>588</v>
      </c>
      <c r="AH394" s="26" t="s">
        <v>1226</v>
      </c>
      <c r="AI394" s="26" t="s">
        <v>1227</v>
      </c>
      <c r="AJ394" s="26" t="s">
        <v>1228</v>
      </c>
      <c r="AK394" s="548">
        <v>73118</v>
      </c>
      <c r="AL394" s="26" t="s">
        <v>545</v>
      </c>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t="s">
        <v>4512</v>
      </c>
      <c r="CG394" s="26"/>
      <c r="CH394" s="26"/>
      <c r="CI394" s="26"/>
      <c r="CJ394" s="26"/>
      <c r="CK394" s="26"/>
      <c r="CL394" s="26"/>
      <c r="CM394" s="26"/>
      <c r="CN394" s="26">
        <v>1936</v>
      </c>
      <c r="CO394" s="26">
        <v>2849</v>
      </c>
      <c r="CP394" s="26"/>
      <c r="CQ394" s="26"/>
      <c r="CR394" s="26"/>
      <c r="CS394" s="26" t="s">
        <v>561</v>
      </c>
      <c r="CT394" s="26">
        <v>12</v>
      </c>
      <c r="CU394" s="26"/>
      <c r="CV394" s="26"/>
      <c r="CW394" s="26">
        <v>99724</v>
      </c>
      <c r="CX394" s="26"/>
      <c r="CY394" s="26"/>
      <c r="CZ394" s="26"/>
      <c r="DA394" s="26"/>
      <c r="DB394" s="26"/>
      <c r="DC394" s="26"/>
      <c r="DD394" s="26" t="s">
        <v>4205</v>
      </c>
      <c r="DE394" s="26" t="s">
        <v>1249</v>
      </c>
      <c r="DF394" s="26" t="s">
        <v>647</v>
      </c>
      <c r="DG394" s="26" t="s">
        <v>4206</v>
      </c>
      <c r="DH394" s="26">
        <v>4052362640</v>
      </c>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row>
    <row r="395" spans="1:155" x14ac:dyDescent="0.2">
      <c r="A395" s="739">
        <v>10154</v>
      </c>
      <c r="B395" s="26" t="s">
        <v>4513</v>
      </c>
      <c r="C395" s="26"/>
      <c r="D395" s="26"/>
      <c r="E395" s="26"/>
      <c r="F395" s="26"/>
      <c r="G395" s="26"/>
      <c r="H395" s="26"/>
      <c r="I395" s="26"/>
      <c r="J395" s="26" t="s">
        <v>4514</v>
      </c>
      <c r="K395" s="26" t="s">
        <v>1312</v>
      </c>
      <c r="L395" s="26" t="s">
        <v>4515</v>
      </c>
      <c r="M395" s="26" t="s">
        <v>1016</v>
      </c>
      <c r="N395" s="26" t="s">
        <v>550</v>
      </c>
      <c r="O395" s="26">
        <v>60018</v>
      </c>
      <c r="P395" s="26"/>
      <c r="Q395" s="26">
        <v>8475276783</v>
      </c>
      <c r="R395" s="26"/>
      <c r="S395" s="26" t="s">
        <v>4516</v>
      </c>
      <c r="T395" s="26" t="s">
        <v>4517</v>
      </c>
      <c r="U395" s="26" t="s">
        <v>553</v>
      </c>
      <c r="V395" s="26" t="s">
        <v>4518</v>
      </c>
      <c r="W395" s="26" t="s">
        <v>4519</v>
      </c>
      <c r="X395" s="26" t="s">
        <v>1524</v>
      </c>
      <c r="Y395" s="26" t="s">
        <v>4520</v>
      </c>
      <c r="Z395" s="26" t="s">
        <v>4521</v>
      </c>
      <c r="AA395" s="26" t="s">
        <v>4513</v>
      </c>
      <c r="AB395" s="26">
        <v>8475276707</v>
      </c>
      <c r="AC395" s="26"/>
      <c r="AD395" s="26"/>
      <c r="AE395" s="26" t="s">
        <v>4518</v>
      </c>
      <c r="AF395" s="26" t="s">
        <v>4514</v>
      </c>
      <c r="AG395" s="26" t="s">
        <v>1312</v>
      </c>
      <c r="AH395" s="26" t="s">
        <v>4515</v>
      </c>
      <c r="AI395" s="26" t="s">
        <v>1016</v>
      </c>
      <c r="AJ395" s="26" t="s">
        <v>550</v>
      </c>
      <c r="AK395" s="26">
        <v>60018</v>
      </c>
      <c r="AL395" s="26" t="s">
        <v>545</v>
      </c>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t="s">
        <v>4522</v>
      </c>
      <c r="CG395" s="26"/>
      <c r="CH395" s="26"/>
      <c r="CI395" s="26"/>
      <c r="CJ395" s="26"/>
      <c r="CK395" s="26"/>
      <c r="CL395" s="26"/>
      <c r="CM395" s="26"/>
      <c r="CN395" s="26">
        <v>999</v>
      </c>
      <c r="CO395" s="26">
        <v>388</v>
      </c>
      <c r="CP395" s="26"/>
      <c r="CQ395" s="26"/>
      <c r="CR395" s="26"/>
      <c r="CS395" s="26" t="s">
        <v>561</v>
      </c>
      <c r="CT395" s="26">
        <v>12</v>
      </c>
      <c r="CU395" s="26"/>
      <c r="CV395" s="26"/>
      <c r="CW395" s="26">
        <v>65595</v>
      </c>
      <c r="CX395" s="740">
        <v>4925</v>
      </c>
      <c r="CY395" s="26"/>
      <c r="CZ395" s="26"/>
      <c r="DA395" s="26"/>
      <c r="DB395" s="26"/>
      <c r="DC395" s="26"/>
      <c r="DD395" s="26" t="s">
        <v>604</v>
      </c>
      <c r="DE395" s="26" t="s">
        <v>892</v>
      </c>
      <c r="DF395" s="26" t="s">
        <v>801</v>
      </c>
      <c r="DG395" s="26" t="s">
        <v>4523</v>
      </c>
      <c r="DH395" s="26">
        <v>8475276748</v>
      </c>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row>
    <row r="396" spans="1:155" x14ac:dyDescent="0.2">
      <c r="A396" s="739">
        <v>11480</v>
      </c>
      <c r="B396" s="26" t="s">
        <v>4524</v>
      </c>
      <c r="C396" s="26"/>
      <c r="D396" s="26"/>
      <c r="E396" s="26"/>
      <c r="F396" s="26"/>
      <c r="G396" s="26"/>
      <c r="H396" s="26"/>
      <c r="I396" s="26"/>
      <c r="J396" s="26" t="s">
        <v>4525</v>
      </c>
      <c r="K396" s="26"/>
      <c r="L396" s="26" t="s">
        <v>1601</v>
      </c>
      <c r="M396" s="26" t="s">
        <v>1602</v>
      </c>
      <c r="N396" s="26" t="s">
        <v>1603</v>
      </c>
      <c r="O396" s="738">
        <v>85018</v>
      </c>
      <c r="P396" s="26" t="s">
        <v>545</v>
      </c>
      <c r="Q396" s="26">
        <v>6029571650</v>
      </c>
      <c r="R396" s="26">
        <v>6022242202</v>
      </c>
      <c r="S396" s="26" t="s">
        <v>4526</v>
      </c>
      <c r="T396" s="26" t="s">
        <v>4527</v>
      </c>
      <c r="U396" s="26" t="s">
        <v>4528</v>
      </c>
      <c r="V396" s="26" t="s">
        <v>4529</v>
      </c>
      <c r="W396" s="26" t="s">
        <v>4530</v>
      </c>
      <c r="X396" s="26" t="s">
        <v>4526</v>
      </c>
      <c r="Y396" s="26" t="s">
        <v>4527</v>
      </c>
      <c r="Z396" s="26" t="s">
        <v>1004</v>
      </c>
      <c r="AA396" s="26" t="s">
        <v>4524</v>
      </c>
      <c r="AB396" s="26">
        <v>6029571650</v>
      </c>
      <c r="AC396" s="26"/>
      <c r="AD396" s="26">
        <v>6022242202</v>
      </c>
      <c r="AE396" s="26" t="s">
        <v>4529</v>
      </c>
      <c r="AF396" s="26" t="s">
        <v>4525</v>
      </c>
      <c r="AG396" s="26" t="s">
        <v>545</v>
      </c>
      <c r="AH396" s="26" t="s">
        <v>1601</v>
      </c>
      <c r="AI396" s="26" t="s">
        <v>1602</v>
      </c>
      <c r="AJ396" s="26" t="s">
        <v>1603</v>
      </c>
      <c r="AK396" s="548">
        <v>85018</v>
      </c>
      <c r="AL396" s="26" t="s">
        <v>545</v>
      </c>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t="s">
        <v>4531</v>
      </c>
      <c r="CG396" s="26"/>
      <c r="CH396" s="26"/>
      <c r="CI396" s="26"/>
      <c r="CJ396" s="26"/>
      <c r="CK396" s="26"/>
      <c r="CL396" s="26"/>
      <c r="CM396" s="26"/>
      <c r="CN396" s="26">
        <v>1325</v>
      </c>
      <c r="CO396" s="26">
        <v>1587</v>
      </c>
      <c r="CP396" s="26"/>
      <c r="CQ396" s="26"/>
      <c r="CR396" s="26"/>
      <c r="CS396" s="26" t="s">
        <v>561</v>
      </c>
      <c r="CT396" s="26">
        <v>12</v>
      </c>
      <c r="CU396" s="26"/>
      <c r="CV396" s="26"/>
      <c r="CW396" s="26">
        <v>65927</v>
      </c>
      <c r="CX396" s="26" t="s">
        <v>545</v>
      </c>
      <c r="CY396" s="26"/>
      <c r="CZ396" s="26"/>
      <c r="DA396" s="26"/>
      <c r="DB396" s="26"/>
      <c r="DC396" s="26"/>
      <c r="DD396" s="26" t="s">
        <v>1067</v>
      </c>
      <c r="DE396" s="26" t="s">
        <v>4532</v>
      </c>
      <c r="DF396" s="26" t="s">
        <v>1012</v>
      </c>
      <c r="DG396" s="26" t="s">
        <v>4533</v>
      </c>
      <c r="DH396" s="26">
        <v>6029571650</v>
      </c>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row>
    <row r="397" spans="1:155" x14ac:dyDescent="0.2">
      <c r="A397" s="739">
        <v>11481</v>
      </c>
      <c r="B397" s="26" t="s">
        <v>4534</v>
      </c>
      <c r="C397" s="26"/>
      <c r="D397" s="26"/>
      <c r="E397" s="26"/>
      <c r="F397" s="26"/>
      <c r="G397" s="26"/>
      <c r="H397" s="26"/>
      <c r="I397" s="26"/>
      <c r="J397" s="26" t="s">
        <v>3484</v>
      </c>
      <c r="K397" s="26"/>
      <c r="L397" s="26" t="s">
        <v>3485</v>
      </c>
      <c r="M397" s="26"/>
      <c r="N397" s="26" t="s">
        <v>701</v>
      </c>
      <c r="O397" s="26">
        <v>27401</v>
      </c>
      <c r="P397" s="26" t="s">
        <v>545</v>
      </c>
      <c r="Q397" s="26">
        <v>4845831446</v>
      </c>
      <c r="R397" s="26">
        <v>4845838069</v>
      </c>
      <c r="S397" s="26" t="s">
        <v>3487</v>
      </c>
      <c r="T397" s="26" t="s">
        <v>2159</v>
      </c>
      <c r="U397" s="26" t="s">
        <v>553</v>
      </c>
      <c r="V397" s="26" t="s">
        <v>3488</v>
      </c>
      <c r="W397" s="26" t="s">
        <v>3489</v>
      </c>
      <c r="X397" s="26" t="s">
        <v>3490</v>
      </c>
      <c r="Y397" s="26" t="s">
        <v>2988</v>
      </c>
      <c r="Z397" s="26" t="s">
        <v>3491</v>
      </c>
      <c r="AA397" s="26" t="s">
        <v>3492</v>
      </c>
      <c r="AB397" s="26">
        <v>3366914793</v>
      </c>
      <c r="AC397" s="26"/>
      <c r="AD397" s="26">
        <v>3366913875</v>
      </c>
      <c r="AE397" s="26" t="s">
        <v>3493</v>
      </c>
      <c r="AF397" s="26" t="s">
        <v>3484</v>
      </c>
      <c r="AG397" s="26" t="s">
        <v>545</v>
      </c>
      <c r="AH397" s="26" t="s">
        <v>3485</v>
      </c>
      <c r="AI397" s="26" t="s">
        <v>3486</v>
      </c>
      <c r="AJ397" s="26" t="s">
        <v>701</v>
      </c>
      <c r="AK397" s="26">
        <v>27401</v>
      </c>
      <c r="AL397" s="26" t="s">
        <v>545</v>
      </c>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t="s">
        <v>3494</v>
      </c>
      <c r="CG397" s="26"/>
      <c r="CH397" s="26"/>
      <c r="CI397" s="26"/>
      <c r="CJ397" s="26"/>
      <c r="CK397" s="26"/>
      <c r="CL397" s="26"/>
      <c r="CM397" s="26"/>
      <c r="CN397" s="26">
        <v>1326</v>
      </c>
      <c r="CO397" s="26">
        <v>716</v>
      </c>
      <c r="CP397" s="26"/>
      <c r="CQ397" s="26"/>
      <c r="CR397" s="26"/>
      <c r="CS397" s="26" t="s">
        <v>561</v>
      </c>
      <c r="CT397" s="26">
        <v>12</v>
      </c>
      <c r="CU397" s="26"/>
      <c r="CV397" s="26"/>
      <c r="CW397" s="26">
        <v>62057</v>
      </c>
      <c r="CX397" s="740">
        <v>20</v>
      </c>
      <c r="CY397" s="26"/>
      <c r="CZ397" s="26"/>
      <c r="DA397" s="26"/>
      <c r="DB397" s="26"/>
      <c r="DC397" s="26"/>
      <c r="DD397" s="26" t="s">
        <v>1369</v>
      </c>
      <c r="DE397" s="26" t="s">
        <v>2560</v>
      </c>
      <c r="DF397" s="26" t="s">
        <v>665</v>
      </c>
      <c r="DG397" s="26" t="s">
        <v>3495</v>
      </c>
      <c r="DH397" s="26">
        <v>7048066531</v>
      </c>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row>
    <row r="398" spans="1:155" x14ac:dyDescent="0.2">
      <c r="A398" s="739">
        <v>10142</v>
      </c>
      <c r="B398" s="26" t="s">
        <v>4535</v>
      </c>
      <c r="C398" s="26"/>
      <c r="D398" s="26"/>
      <c r="E398" s="26"/>
      <c r="F398" s="26"/>
      <c r="G398" s="26"/>
      <c r="H398" s="26"/>
      <c r="I398" s="26"/>
      <c r="J398" s="26" t="s">
        <v>3484</v>
      </c>
      <c r="K398" s="26"/>
      <c r="L398" s="26" t="s">
        <v>3485</v>
      </c>
      <c r="M398" s="26"/>
      <c r="N398" s="26" t="s">
        <v>701</v>
      </c>
      <c r="O398" s="26">
        <v>27401</v>
      </c>
      <c r="P398" s="26" t="s">
        <v>545</v>
      </c>
      <c r="Q398" s="26">
        <v>4845831446</v>
      </c>
      <c r="R398" s="26">
        <v>4845838069</v>
      </c>
      <c r="S398" s="26" t="s">
        <v>3487</v>
      </c>
      <c r="T398" s="26" t="s">
        <v>2159</v>
      </c>
      <c r="U398" s="26" t="s">
        <v>553</v>
      </c>
      <c r="V398" s="26" t="s">
        <v>3488</v>
      </c>
      <c r="W398" s="26" t="s">
        <v>3489</v>
      </c>
      <c r="X398" s="26" t="s">
        <v>3490</v>
      </c>
      <c r="Y398" s="26" t="s">
        <v>2988</v>
      </c>
      <c r="Z398" s="26" t="s">
        <v>3491</v>
      </c>
      <c r="AA398" s="26" t="s">
        <v>3492</v>
      </c>
      <c r="AB398" s="26">
        <v>3366914793</v>
      </c>
      <c r="AC398" s="26"/>
      <c r="AD398" s="26">
        <v>3366913875</v>
      </c>
      <c r="AE398" s="26" t="s">
        <v>3493</v>
      </c>
      <c r="AF398" s="26" t="s">
        <v>3484</v>
      </c>
      <c r="AG398" s="26" t="s">
        <v>545</v>
      </c>
      <c r="AH398" s="26" t="s">
        <v>3485</v>
      </c>
      <c r="AI398" s="26" t="s">
        <v>3486</v>
      </c>
      <c r="AJ398" s="26" t="s">
        <v>701</v>
      </c>
      <c r="AK398" s="26">
        <v>27401</v>
      </c>
      <c r="AL398" s="26" t="s">
        <v>545</v>
      </c>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t="s">
        <v>3494</v>
      </c>
      <c r="CG398" s="26"/>
      <c r="CH398" s="26"/>
      <c r="CI398" s="26"/>
      <c r="CJ398" s="26"/>
      <c r="CK398" s="26"/>
      <c r="CL398" s="26"/>
      <c r="CM398" s="26"/>
      <c r="CN398" s="26">
        <v>919</v>
      </c>
      <c r="CO398" s="26">
        <v>716</v>
      </c>
      <c r="CP398" s="26"/>
      <c r="CQ398" s="26"/>
      <c r="CR398" s="26"/>
      <c r="CS398" s="26" t="s">
        <v>561</v>
      </c>
      <c r="CT398" s="26">
        <v>12</v>
      </c>
      <c r="CU398" s="26"/>
      <c r="CV398" s="26"/>
      <c r="CW398" s="26">
        <v>65676</v>
      </c>
      <c r="CX398" s="740">
        <v>20</v>
      </c>
      <c r="CY398" s="26"/>
      <c r="CZ398" s="26"/>
      <c r="DA398" s="26"/>
      <c r="DB398" s="26"/>
      <c r="DC398" s="26"/>
      <c r="DD398" s="26" t="s">
        <v>1369</v>
      </c>
      <c r="DE398" s="26" t="s">
        <v>2560</v>
      </c>
      <c r="DF398" s="26" t="s">
        <v>665</v>
      </c>
      <c r="DG398" s="26" t="s">
        <v>3495</v>
      </c>
      <c r="DH398" s="26">
        <v>7048066531</v>
      </c>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row>
    <row r="399" spans="1:155" x14ac:dyDescent="0.2">
      <c r="A399" s="739">
        <v>11483</v>
      </c>
      <c r="B399" s="26" t="s">
        <v>4536</v>
      </c>
      <c r="C399" s="26"/>
      <c r="D399" s="26"/>
      <c r="E399" s="26"/>
      <c r="F399" s="26"/>
      <c r="G399" s="26"/>
      <c r="H399" s="26"/>
      <c r="I399" s="26"/>
      <c r="J399" s="26" t="s">
        <v>1150</v>
      </c>
      <c r="K399" s="26"/>
      <c r="L399" s="26" t="s">
        <v>1151</v>
      </c>
      <c r="M399" s="26"/>
      <c r="N399" s="26" t="s">
        <v>1119</v>
      </c>
      <c r="O399" s="26">
        <v>2116</v>
      </c>
      <c r="P399" s="26"/>
      <c r="Q399" s="26">
        <v>8572242185</v>
      </c>
      <c r="R399" s="26">
        <v>6034301650</v>
      </c>
      <c r="S399" s="26" t="s">
        <v>755</v>
      </c>
      <c r="T399" s="26" t="s">
        <v>1152</v>
      </c>
      <c r="U399" s="26" t="s">
        <v>1153</v>
      </c>
      <c r="V399" s="26" t="s">
        <v>1154</v>
      </c>
      <c r="W399" s="26" t="s">
        <v>1155</v>
      </c>
      <c r="X399" s="26" t="s">
        <v>1156</v>
      </c>
      <c r="Y399" s="26" t="s">
        <v>1157</v>
      </c>
      <c r="Z399" s="26" t="s">
        <v>1158</v>
      </c>
      <c r="AA399" s="26" t="s">
        <v>1159</v>
      </c>
      <c r="AB399" s="26">
        <v>8572242185</v>
      </c>
      <c r="AC399" s="26"/>
      <c r="AD399" s="26">
        <v>6034301650</v>
      </c>
      <c r="AE399" s="26" t="s">
        <v>1154</v>
      </c>
      <c r="AF399" s="26" t="s">
        <v>1150</v>
      </c>
      <c r="AG399" s="26" t="s">
        <v>545</v>
      </c>
      <c r="AH399" s="26" t="s">
        <v>1151</v>
      </c>
      <c r="AI399" s="26" t="s">
        <v>1160</v>
      </c>
      <c r="AJ399" s="26" t="s">
        <v>1119</v>
      </c>
      <c r="AK399" s="26">
        <v>2116</v>
      </c>
      <c r="AL399" s="26" t="s">
        <v>545</v>
      </c>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t="s">
        <v>1161</v>
      </c>
      <c r="CG399" s="26"/>
      <c r="CH399" s="26"/>
      <c r="CI399" s="26"/>
      <c r="CJ399" s="26"/>
      <c r="CK399" s="26"/>
      <c r="CL399" s="26"/>
      <c r="CM399" s="26"/>
      <c r="CN399" s="26">
        <v>1328</v>
      </c>
      <c r="CO399" s="26">
        <v>1641</v>
      </c>
      <c r="CP399" s="26"/>
      <c r="CQ399" s="26"/>
      <c r="CR399" s="26"/>
      <c r="CS399" s="26" t="s">
        <v>561</v>
      </c>
      <c r="CT399" s="26">
        <v>12</v>
      </c>
      <c r="CU399" s="26"/>
      <c r="CV399" s="26"/>
      <c r="CW399" s="26">
        <v>36447</v>
      </c>
      <c r="CX399" s="26"/>
      <c r="CY399" s="26"/>
      <c r="CZ399" s="26"/>
      <c r="DA399" s="26"/>
      <c r="DB399" s="26"/>
      <c r="DC399" s="26"/>
      <c r="DD399" s="26" t="s">
        <v>755</v>
      </c>
      <c r="DE399" s="26" t="s">
        <v>1152</v>
      </c>
      <c r="DF399" s="26" t="s">
        <v>1153</v>
      </c>
      <c r="DG399" s="26" t="s">
        <v>1154</v>
      </c>
      <c r="DH399" s="26">
        <v>8572242185</v>
      </c>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row>
    <row r="400" spans="1:155" x14ac:dyDescent="0.2">
      <c r="A400" s="739">
        <v>11484</v>
      </c>
      <c r="B400" s="26" t="s">
        <v>4537</v>
      </c>
      <c r="C400" s="26"/>
      <c r="D400" s="26"/>
      <c r="E400" s="26"/>
      <c r="F400" s="26"/>
      <c r="G400" s="26"/>
      <c r="H400" s="26"/>
      <c r="I400" s="26"/>
      <c r="J400" s="26" t="s">
        <v>1150</v>
      </c>
      <c r="K400" s="26"/>
      <c r="L400" s="26" t="s">
        <v>1151</v>
      </c>
      <c r="M400" s="26"/>
      <c r="N400" s="26" t="s">
        <v>1119</v>
      </c>
      <c r="O400" s="26">
        <v>2116</v>
      </c>
      <c r="P400" s="26" t="s">
        <v>545</v>
      </c>
      <c r="Q400" s="26">
        <v>8572242185</v>
      </c>
      <c r="R400" s="26">
        <v>6034301650</v>
      </c>
      <c r="S400" s="26" t="s">
        <v>755</v>
      </c>
      <c r="T400" s="26" t="s">
        <v>1152</v>
      </c>
      <c r="U400" s="26" t="s">
        <v>1153</v>
      </c>
      <c r="V400" s="26" t="s">
        <v>1154</v>
      </c>
      <c r="W400" s="26" t="s">
        <v>1155</v>
      </c>
      <c r="X400" s="26" t="s">
        <v>1156</v>
      </c>
      <c r="Y400" s="26" t="s">
        <v>1157</v>
      </c>
      <c r="Z400" s="26" t="s">
        <v>1158</v>
      </c>
      <c r="AA400" s="26" t="s">
        <v>1159</v>
      </c>
      <c r="AB400" s="26">
        <v>8572242185</v>
      </c>
      <c r="AC400" s="26"/>
      <c r="AD400" s="26">
        <v>6034301650</v>
      </c>
      <c r="AE400" s="26" t="s">
        <v>1154</v>
      </c>
      <c r="AF400" s="26" t="s">
        <v>1150</v>
      </c>
      <c r="AG400" s="26" t="s">
        <v>545</v>
      </c>
      <c r="AH400" s="26" t="s">
        <v>1151</v>
      </c>
      <c r="AI400" s="26" t="s">
        <v>1160</v>
      </c>
      <c r="AJ400" s="26" t="s">
        <v>1119</v>
      </c>
      <c r="AK400" s="26">
        <v>2116</v>
      </c>
      <c r="AL400" s="26" t="s">
        <v>545</v>
      </c>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t="s">
        <v>1161</v>
      </c>
      <c r="CG400" s="26"/>
      <c r="CH400" s="26"/>
      <c r="CI400" s="26"/>
      <c r="CJ400" s="26"/>
      <c r="CK400" s="26"/>
      <c r="CL400" s="26"/>
      <c r="CM400" s="26"/>
      <c r="CN400" s="26">
        <v>1329</v>
      </c>
      <c r="CO400" s="26">
        <v>1641</v>
      </c>
      <c r="CP400" s="26"/>
      <c r="CQ400" s="26"/>
      <c r="CR400" s="26"/>
      <c r="CS400" s="26" t="s">
        <v>561</v>
      </c>
      <c r="CT400" s="26">
        <v>12</v>
      </c>
      <c r="CU400" s="26"/>
      <c r="CV400" s="26"/>
      <c r="CW400" s="26">
        <v>33600</v>
      </c>
      <c r="CX400" s="26"/>
      <c r="CY400" s="26"/>
      <c r="CZ400" s="26"/>
      <c r="DA400" s="26"/>
      <c r="DB400" s="26"/>
      <c r="DC400" s="26"/>
      <c r="DD400" s="26" t="s">
        <v>755</v>
      </c>
      <c r="DE400" s="26" t="s">
        <v>1152</v>
      </c>
      <c r="DF400" s="26" t="s">
        <v>1153</v>
      </c>
      <c r="DG400" s="26" t="s">
        <v>1154</v>
      </c>
      <c r="DH400" s="26">
        <v>8572242185</v>
      </c>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row>
    <row r="401" spans="1:155" x14ac:dyDescent="0.2">
      <c r="A401" s="739">
        <v>11485</v>
      </c>
      <c r="B401" s="26" t="s">
        <v>4538</v>
      </c>
      <c r="C401" s="26"/>
      <c r="D401" s="26"/>
      <c r="E401" s="26"/>
      <c r="F401" s="26"/>
      <c r="G401" s="26"/>
      <c r="H401" s="26"/>
      <c r="I401" s="26"/>
      <c r="J401" s="26" t="s">
        <v>1150</v>
      </c>
      <c r="K401" s="26"/>
      <c r="L401" s="26" t="s">
        <v>1151</v>
      </c>
      <c r="M401" s="26"/>
      <c r="N401" s="26" t="s">
        <v>1119</v>
      </c>
      <c r="O401" s="26">
        <v>2116</v>
      </c>
      <c r="P401" s="548"/>
      <c r="Q401" s="26">
        <v>8572242185</v>
      </c>
      <c r="R401" s="26">
        <v>6034301650</v>
      </c>
      <c r="S401" s="26" t="s">
        <v>755</v>
      </c>
      <c r="T401" s="26" t="s">
        <v>1152</v>
      </c>
      <c r="U401" s="26" t="s">
        <v>1153</v>
      </c>
      <c r="V401" s="26" t="s">
        <v>1154</v>
      </c>
      <c r="W401" s="26" t="s">
        <v>1155</v>
      </c>
      <c r="X401" s="26" t="s">
        <v>1156</v>
      </c>
      <c r="Y401" s="26" t="s">
        <v>1157</v>
      </c>
      <c r="Z401" s="26" t="s">
        <v>1158</v>
      </c>
      <c r="AA401" s="26" t="s">
        <v>1159</v>
      </c>
      <c r="AB401" s="26">
        <v>8572242185</v>
      </c>
      <c r="AC401" s="26"/>
      <c r="AD401" s="26">
        <v>6034301650</v>
      </c>
      <c r="AE401" s="26" t="s">
        <v>1154</v>
      </c>
      <c r="AF401" s="26" t="s">
        <v>1150</v>
      </c>
      <c r="AG401" s="26" t="s">
        <v>545</v>
      </c>
      <c r="AH401" s="26" t="s">
        <v>1151</v>
      </c>
      <c r="AI401" s="26" t="s">
        <v>1160</v>
      </c>
      <c r="AJ401" s="26" t="s">
        <v>1119</v>
      </c>
      <c r="AK401" s="26">
        <v>2116</v>
      </c>
      <c r="AL401" s="26" t="s">
        <v>545</v>
      </c>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t="s">
        <v>1161</v>
      </c>
      <c r="CG401" s="26"/>
      <c r="CH401" s="26"/>
      <c r="CI401" s="26"/>
      <c r="CJ401" s="26"/>
      <c r="CK401" s="26"/>
      <c r="CL401" s="26"/>
      <c r="CM401" s="26"/>
      <c r="CN401" s="26">
        <v>1330</v>
      </c>
      <c r="CO401" s="26">
        <v>1641</v>
      </c>
      <c r="CP401" s="26"/>
      <c r="CQ401" s="26"/>
      <c r="CR401" s="26"/>
      <c r="CS401" s="26" t="s">
        <v>561</v>
      </c>
      <c r="CT401" s="26">
        <v>12</v>
      </c>
      <c r="CU401" s="26"/>
      <c r="CV401" s="26"/>
      <c r="CW401" s="26">
        <v>32352</v>
      </c>
      <c r="CX401" s="26"/>
      <c r="CY401" s="26"/>
      <c r="CZ401" s="26"/>
      <c r="DA401" s="26"/>
      <c r="DB401" s="26"/>
      <c r="DC401" s="26"/>
      <c r="DD401" s="26" t="s">
        <v>755</v>
      </c>
      <c r="DE401" s="26" t="s">
        <v>1152</v>
      </c>
      <c r="DF401" s="26" t="s">
        <v>1153</v>
      </c>
      <c r="DG401" s="26" t="s">
        <v>1154</v>
      </c>
      <c r="DH401" s="26">
        <v>8572242185</v>
      </c>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row>
    <row r="402" spans="1:155" x14ac:dyDescent="0.2">
      <c r="A402" s="739">
        <v>11489</v>
      </c>
      <c r="B402" s="26" t="s">
        <v>1469</v>
      </c>
      <c r="C402" s="26"/>
      <c r="D402" s="26"/>
      <c r="E402" s="26"/>
      <c r="F402" s="26"/>
      <c r="G402" s="26"/>
      <c r="H402" s="26"/>
      <c r="I402" s="26"/>
      <c r="J402" s="26" t="s">
        <v>1453</v>
      </c>
      <c r="K402" s="26" t="s">
        <v>1454</v>
      </c>
      <c r="L402" s="26" t="s">
        <v>1455</v>
      </c>
      <c r="M402" s="26" t="s">
        <v>1471</v>
      </c>
      <c r="N402" s="26" t="s">
        <v>973</v>
      </c>
      <c r="O402" s="26">
        <v>78758</v>
      </c>
      <c r="P402" s="26" t="s">
        <v>545</v>
      </c>
      <c r="Q402" s="26">
        <v>6152342973</v>
      </c>
      <c r="R402" s="26">
        <v>5124671399</v>
      </c>
      <c r="S402" s="26" t="s">
        <v>1457</v>
      </c>
      <c r="T402" s="26" t="s">
        <v>1405</v>
      </c>
      <c r="U402" s="26" t="s">
        <v>1458</v>
      </c>
      <c r="V402" s="26" t="s">
        <v>1459</v>
      </c>
      <c r="W402" s="26" t="s">
        <v>1460</v>
      </c>
      <c r="X402" s="26" t="s">
        <v>1461</v>
      </c>
      <c r="Y402" s="26" t="s">
        <v>1462</v>
      </c>
      <c r="Z402" s="26" t="s">
        <v>1463</v>
      </c>
      <c r="AA402" s="26" t="s">
        <v>1469</v>
      </c>
      <c r="AB402" s="26">
        <v>5128074824</v>
      </c>
      <c r="AC402" s="26"/>
      <c r="AD402" s="26">
        <v>5124671399</v>
      </c>
      <c r="AE402" s="26" t="s">
        <v>1464</v>
      </c>
      <c r="AF402" s="26" t="s">
        <v>1453</v>
      </c>
      <c r="AG402" s="26" t="s">
        <v>1454</v>
      </c>
      <c r="AH402" s="26" t="s">
        <v>1455</v>
      </c>
      <c r="AI402" s="26" t="s">
        <v>1471</v>
      </c>
      <c r="AJ402" s="26" t="s">
        <v>973</v>
      </c>
      <c r="AK402" s="26">
        <v>78758</v>
      </c>
      <c r="AL402" s="26" t="s">
        <v>545</v>
      </c>
      <c r="AM402" s="26" t="s">
        <v>1466</v>
      </c>
      <c r="AN402" s="26" t="s">
        <v>1467</v>
      </c>
      <c r="AO402" s="26" t="s">
        <v>1468</v>
      </c>
      <c r="AP402" s="26" t="s">
        <v>1469</v>
      </c>
      <c r="AQ402" s="26">
        <v>5128074950</v>
      </c>
      <c r="AR402" s="26"/>
      <c r="AS402" s="26">
        <v>5123020884</v>
      </c>
      <c r="AT402" s="26" t="s">
        <v>1470</v>
      </c>
      <c r="AU402" s="26" t="s">
        <v>1453</v>
      </c>
      <c r="AV402" s="26" t="s">
        <v>1454</v>
      </c>
      <c r="AW402" s="26" t="s">
        <v>1455</v>
      </c>
      <c r="AX402" s="26" t="s">
        <v>1471</v>
      </c>
      <c r="AY402" s="26" t="s">
        <v>973</v>
      </c>
      <c r="AZ402" s="26" t="s">
        <v>1472</v>
      </c>
      <c r="BA402" s="26" t="s">
        <v>545</v>
      </c>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t="s">
        <v>1473</v>
      </c>
      <c r="CG402" s="26"/>
      <c r="CH402" s="26"/>
      <c r="CI402" s="26"/>
      <c r="CJ402" s="26"/>
      <c r="CK402" s="26"/>
      <c r="CL402" s="26"/>
      <c r="CM402" s="26"/>
      <c r="CN402" s="26">
        <v>1334</v>
      </c>
      <c r="CO402" s="26">
        <v>2979</v>
      </c>
      <c r="CP402" s="26">
        <v>3025</v>
      </c>
      <c r="CQ402" s="26"/>
      <c r="CR402" s="26"/>
      <c r="CS402" s="26" t="s">
        <v>561</v>
      </c>
      <c r="CT402" s="26">
        <v>12</v>
      </c>
      <c r="CU402" s="26"/>
      <c r="CV402" s="26"/>
      <c r="CW402" s="26">
        <v>65722</v>
      </c>
      <c r="CX402" s="26"/>
      <c r="CY402" s="26"/>
      <c r="CZ402" s="26"/>
      <c r="DA402" s="26"/>
      <c r="DB402" s="26"/>
      <c r="DC402" s="26"/>
      <c r="DD402" s="26" t="s">
        <v>663</v>
      </c>
      <c r="DE402" s="26" t="s">
        <v>1474</v>
      </c>
      <c r="DF402" s="26" t="s">
        <v>1475</v>
      </c>
      <c r="DG402" s="26" t="s">
        <v>1476</v>
      </c>
      <c r="DH402" s="26">
        <v>5128074966</v>
      </c>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row>
    <row r="403" spans="1:155" x14ac:dyDescent="0.2">
      <c r="A403" s="739">
        <v>11073</v>
      </c>
      <c r="B403" s="26" t="s">
        <v>4539</v>
      </c>
      <c r="C403" s="26"/>
      <c r="D403" s="26"/>
      <c r="E403" s="26"/>
      <c r="F403" s="26"/>
      <c r="G403" s="26" t="s">
        <v>545</v>
      </c>
      <c r="H403" s="26" t="s">
        <v>545</v>
      </c>
      <c r="I403" s="26" t="s">
        <v>545</v>
      </c>
      <c r="J403" s="26" t="s">
        <v>4540</v>
      </c>
      <c r="K403" s="26"/>
      <c r="L403" s="26" t="s">
        <v>3143</v>
      </c>
      <c r="M403" s="26" t="s">
        <v>3143</v>
      </c>
      <c r="N403" s="26" t="s">
        <v>731</v>
      </c>
      <c r="O403" s="26">
        <v>16514</v>
      </c>
      <c r="P403" s="26">
        <v>1305</v>
      </c>
      <c r="Q403" s="26">
        <v>8144534331</v>
      </c>
      <c r="R403" s="26">
        <v>8883160471</v>
      </c>
      <c r="S403" s="26" t="s">
        <v>3167</v>
      </c>
      <c r="T403" s="26" t="s">
        <v>2390</v>
      </c>
      <c r="U403" s="26" t="s">
        <v>734</v>
      </c>
      <c r="V403" s="26" t="s">
        <v>4541</v>
      </c>
      <c r="W403" s="26" t="s">
        <v>4542</v>
      </c>
      <c r="X403" s="26" t="s">
        <v>1069</v>
      </c>
      <c r="Y403" s="26" t="s">
        <v>4543</v>
      </c>
      <c r="Z403" s="26" t="s">
        <v>695</v>
      </c>
      <c r="AA403" s="26" t="s">
        <v>4539</v>
      </c>
      <c r="AB403" s="26">
        <v>8144534331</v>
      </c>
      <c r="AC403" s="26">
        <v>292</v>
      </c>
      <c r="AD403" s="26">
        <v>8883165688</v>
      </c>
      <c r="AE403" s="26" t="s">
        <v>4544</v>
      </c>
      <c r="AF403" s="26" t="s">
        <v>4540</v>
      </c>
      <c r="AG403" s="26" t="s">
        <v>545</v>
      </c>
      <c r="AH403" s="26" t="s">
        <v>3143</v>
      </c>
      <c r="AI403" s="26" t="s">
        <v>3143</v>
      </c>
      <c r="AJ403" s="26" t="s">
        <v>731</v>
      </c>
      <c r="AK403" s="26">
        <v>16514</v>
      </c>
      <c r="AL403" s="26">
        <v>1305</v>
      </c>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t="s">
        <v>4545</v>
      </c>
      <c r="CG403" s="26"/>
      <c r="CH403" s="26"/>
      <c r="CI403" s="26"/>
      <c r="CJ403" s="26"/>
      <c r="CK403" s="26"/>
      <c r="CL403" s="26"/>
      <c r="CM403" s="26"/>
      <c r="CN403" s="26">
        <v>810</v>
      </c>
      <c r="CO403" s="26">
        <v>768</v>
      </c>
      <c r="CP403" s="26"/>
      <c r="CQ403" s="26"/>
      <c r="CR403" s="26"/>
      <c r="CS403" s="26" t="s">
        <v>561</v>
      </c>
      <c r="CT403" s="26">
        <v>12</v>
      </c>
      <c r="CU403" s="26"/>
      <c r="CV403" s="26"/>
      <c r="CW403" s="26">
        <v>56758</v>
      </c>
      <c r="CX403" s="26" t="s">
        <v>545</v>
      </c>
      <c r="CY403" s="26"/>
      <c r="CZ403" s="26"/>
      <c r="DA403" s="26"/>
      <c r="DB403" s="26"/>
      <c r="DC403" s="26" t="s">
        <v>545</v>
      </c>
      <c r="DD403" s="26" t="s">
        <v>4344</v>
      </c>
      <c r="DE403" s="26" t="s">
        <v>4546</v>
      </c>
      <c r="DF403" s="26" t="s">
        <v>1262</v>
      </c>
      <c r="DG403" s="26" t="s">
        <v>4547</v>
      </c>
      <c r="DH403" s="26">
        <v>8144534331</v>
      </c>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row>
    <row r="404" spans="1:155" x14ac:dyDescent="0.2">
      <c r="A404" s="739">
        <v>11345</v>
      </c>
      <c r="B404" s="26" t="s">
        <v>4548</v>
      </c>
      <c r="C404" s="26"/>
      <c r="D404" s="26"/>
      <c r="E404" s="26"/>
      <c r="F404" s="26"/>
      <c r="G404" s="26"/>
      <c r="H404" s="26"/>
      <c r="I404" s="26"/>
      <c r="J404" s="26" t="s">
        <v>1479</v>
      </c>
      <c r="K404" s="26"/>
      <c r="L404" s="26" t="s">
        <v>1480</v>
      </c>
      <c r="M404" s="26" t="s">
        <v>997</v>
      </c>
      <c r="N404" s="26" t="s">
        <v>754</v>
      </c>
      <c r="O404" s="26">
        <v>10504</v>
      </c>
      <c r="P404" s="548" t="s">
        <v>545</v>
      </c>
      <c r="Q404" s="26">
        <v>9148288079</v>
      </c>
      <c r="R404" s="26">
        <v>9148285908</v>
      </c>
      <c r="S404" s="26" t="s">
        <v>4549</v>
      </c>
      <c r="T404" s="26" t="s">
        <v>4550</v>
      </c>
      <c r="U404" s="26" t="s">
        <v>1710</v>
      </c>
      <c r="V404" s="26" t="s">
        <v>4551</v>
      </c>
      <c r="W404" s="26" t="s">
        <v>1484</v>
      </c>
      <c r="X404" s="26" t="s">
        <v>2984</v>
      </c>
      <c r="Y404" s="26" t="s">
        <v>2985</v>
      </c>
      <c r="Z404" s="26" t="s">
        <v>976</v>
      </c>
      <c r="AA404" s="26" t="s">
        <v>4548</v>
      </c>
      <c r="AB404" s="26">
        <v>9148288680</v>
      </c>
      <c r="AC404" s="26"/>
      <c r="AD404" s="26"/>
      <c r="AE404" s="26" t="s">
        <v>2986</v>
      </c>
      <c r="AF404" s="26" t="s">
        <v>1479</v>
      </c>
      <c r="AG404" s="26" t="s">
        <v>545</v>
      </c>
      <c r="AH404" s="26" t="s">
        <v>1480</v>
      </c>
      <c r="AI404" s="26" t="s">
        <v>997</v>
      </c>
      <c r="AJ404" s="26" t="s">
        <v>754</v>
      </c>
      <c r="AK404" s="26">
        <v>10504</v>
      </c>
      <c r="AL404" s="26" t="s">
        <v>545</v>
      </c>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t="s">
        <v>4552</v>
      </c>
      <c r="CG404" s="26"/>
      <c r="CH404" s="26"/>
      <c r="CI404" s="26"/>
      <c r="CJ404" s="26"/>
      <c r="CK404" s="26"/>
      <c r="CL404" s="26"/>
      <c r="CM404" s="26"/>
      <c r="CN404" s="26">
        <v>1196</v>
      </c>
      <c r="CO404" s="26">
        <v>1704</v>
      </c>
      <c r="CP404" s="26"/>
      <c r="CQ404" s="26"/>
      <c r="CR404" s="26"/>
      <c r="CS404" s="26" t="s">
        <v>561</v>
      </c>
      <c r="CT404" s="26">
        <v>12</v>
      </c>
      <c r="CU404" s="26"/>
      <c r="CV404" s="26"/>
      <c r="CW404" s="26">
        <v>73504</v>
      </c>
      <c r="CX404" s="26"/>
      <c r="CY404" s="26"/>
      <c r="CZ404" s="26"/>
      <c r="DA404" s="26"/>
      <c r="DB404" s="26"/>
      <c r="DC404" s="26"/>
      <c r="DD404" s="26" t="s">
        <v>1486</v>
      </c>
      <c r="DE404" s="26" t="s">
        <v>1487</v>
      </c>
      <c r="DF404" s="26" t="s">
        <v>792</v>
      </c>
      <c r="DG404" s="26" t="s">
        <v>1488</v>
      </c>
      <c r="DH404" s="26">
        <v>9148288886</v>
      </c>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row>
    <row r="405" spans="1:155" x14ac:dyDescent="0.2">
      <c r="A405" s="739">
        <v>11492</v>
      </c>
      <c r="B405" s="26" t="s">
        <v>4553</v>
      </c>
      <c r="C405" s="26"/>
      <c r="D405" s="26"/>
      <c r="E405" s="26"/>
      <c r="F405" s="26"/>
      <c r="G405" s="26"/>
      <c r="H405" s="26"/>
      <c r="I405" s="26"/>
      <c r="J405" s="26" t="s">
        <v>4214</v>
      </c>
      <c r="K405" s="26" t="s">
        <v>588</v>
      </c>
      <c r="L405" s="26" t="s">
        <v>4215</v>
      </c>
      <c r="M405" s="26" t="s">
        <v>4491</v>
      </c>
      <c r="N405" s="26" t="s">
        <v>1066</v>
      </c>
      <c r="O405" s="26">
        <v>32256</v>
      </c>
      <c r="P405" s="26" t="s">
        <v>545</v>
      </c>
      <c r="Q405" s="26">
        <v>9043509660</v>
      </c>
      <c r="R405" s="26">
        <v>9044382252</v>
      </c>
      <c r="S405" s="26" t="s">
        <v>755</v>
      </c>
      <c r="T405" s="26" t="s">
        <v>4554</v>
      </c>
      <c r="U405" s="26" t="s">
        <v>1262</v>
      </c>
      <c r="V405" s="26" t="s">
        <v>4218</v>
      </c>
      <c r="W405" s="26"/>
      <c r="X405" s="26" t="s">
        <v>4216</v>
      </c>
      <c r="Y405" s="26" t="s">
        <v>4217</v>
      </c>
      <c r="Z405" s="26" t="s">
        <v>1520</v>
      </c>
      <c r="AA405" s="26" t="s">
        <v>4553</v>
      </c>
      <c r="AB405" s="26">
        <v>9043572149</v>
      </c>
      <c r="AC405" s="26"/>
      <c r="AD405" s="26"/>
      <c r="AE405" s="26" t="s">
        <v>4218</v>
      </c>
      <c r="AF405" s="26" t="s">
        <v>4214</v>
      </c>
      <c r="AG405" s="26" t="s">
        <v>588</v>
      </c>
      <c r="AH405" s="26" t="s">
        <v>4215</v>
      </c>
      <c r="AI405" s="26" t="s">
        <v>4491</v>
      </c>
      <c r="AJ405" s="26" t="s">
        <v>1066</v>
      </c>
      <c r="AK405" s="26">
        <v>32256</v>
      </c>
      <c r="AL405" s="26" t="s">
        <v>545</v>
      </c>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t="s">
        <v>4494</v>
      </c>
      <c r="CG405" s="26"/>
      <c r="CH405" s="26"/>
      <c r="CI405" s="26"/>
      <c r="CJ405" s="26"/>
      <c r="CK405" s="26"/>
      <c r="CL405" s="26"/>
      <c r="CM405" s="26"/>
      <c r="CN405" s="26">
        <v>1337</v>
      </c>
      <c r="CO405" s="26">
        <v>1678</v>
      </c>
      <c r="CP405" s="26"/>
      <c r="CQ405" s="26"/>
      <c r="CR405" s="26"/>
      <c r="CS405" s="26" t="s">
        <v>561</v>
      </c>
      <c r="CT405" s="26">
        <v>12</v>
      </c>
      <c r="CU405" s="26"/>
      <c r="CV405" s="26"/>
      <c r="CW405" s="26">
        <v>10051</v>
      </c>
      <c r="CX405" s="740">
        <v>17</v>
      </c>
      <c r="CY405" s="26"/>
      <c r="CZ405" s="26"/>
      <c r="DA405" s="26"/>
      <c r="DB405" s="26"/>
      <c r="DC405" s="26"/>
      <c r="DD405" s="26" t="s">
        <v>545</v>
      </c>
      <c r="DE405" s="26" t="s">
        <v>545</v>
      </c>
      <c r="DF405" s="26" t="s">
        <v>545</v>
      </c>
      <c r="DG405" s="26" t="s">
        <v>4218</v>
      </c>
      <c r="DH405" s="26">
        <v>9043509660</v>
      </c>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row>
    <row r="406" spans="1:155" x14ac:dyDescent="0.2">
      <c r="A406" s="739">
        <v>10156</v>
      </c>
      <c r="B406" s="26" t="s">
        <v>4555</v>
      </c>
      <c r="C406" s="26"/>
      <c r="D406" s="26"/>
      <c r="E406" s="26"/>
      <c r="F406" s="26"/>
      <c r="G406" s="26"/>
      <c r="H406" s="26"/>
      <c r="I406" s="26"/>
      <c r="J406" s="26" t="s">
        <v>4556</v>
      </c>
      <c r="K406" s="26"/>
      <c r="L406" s="26" t="s">
        <v>1164</v>
      </c>
      <c r="M406" s="26"/>
      <c r="N406" s="26" t="s">
        <v>764</v>
      </c>
      <c r="O406" s="738">
        <v>53705</v>
      </c>
      <c r="P406" s="26" t="s">
        <v>545</v>
      </c>
      <c r="Q406" s="26">
        <v>8003569601</v>
      </c>
      <c r="R406" s="26">
        <v>6088302704</v>
      </c>
      <c r="S406" s="26" t="s">
        <v>4557</v>
      </c>
      <c r="T406" s="26" t="s">
        <v>4558</v>
      </c>
      <c r="U406" s="26" t="s">
        <v>4559</v>
      </c>
      <c r="V406" s="26" t="s">
        <v>4560</v>
      </c>
      <c r="W406" s="26" t="s">
        <v>4561</v>
      </c>
      <c r="X406" s="26" t="s">
        <v>4562</v>
      </c>
      <c r="Y406" s="26" t="s">
        <v>4563</v>
      </c>
      <c r="Z406" s="26" t="s">
        <v>4564</v>
      </c>
      <c r="AA406" s="26" t="s">
        <v>4555</v>
      </c>
      <c r="AB406" s="26">
        <v>6088302107</v>
      </c>
      <c r="AC406" s="26"/>
      <c r="AD406" s="26"/>
      <c r="AE406" s="26" t="s">
        <v>4565</v>
      </c>
      <c r="AF406" s="26" t="s">
        <v>4566</v>
      </c>
      <c r="AG406" s="26" t="s">
        <v>545</v>
      </c>
      <c r="AH406" s="26" t="s">
        <v>1164</v>
      </c>
      <c r="AI406" s="26"/>
      <c r="AJ406" s="26" t="s">
        <v>764</v>
      </c>
      <c r="AK406" s="548">
        <v>53717</v>
      </c>
      <c r="AL406" s="26" t="s">
        <v>545</v>
      </c>
      <c r="AM406" s="26" t="s">
        <v>3934</v>
      </c>
      <c r="AN406" s="26" t="s">
        <v>4567</v>
      </c>
      <c r="AO406" s="26" t="s">
        <v>558</v>
      </c>
      <c r="AP406" s="26" t="s">
        <v>4555</v>
      </c>
      <c r="AQ406" s="26">
        <v>6088302063</v>
      </c>
      <c r="AR406" s="26"/>
      <c r="AS406" s="26">
        <v>6088302704</v>
      </c>
      <c r="AT406" s="26" t="s">
        <v>4568</v>
      </c>
      <c r="AU406" s="26" t="s">
        <v>4556</v>
      </c>
      <c r="AV406" s="26" t="s">
        <v>545</v>
      </c>
      <c r="AW406" s="26" t="s">
        <v>1164</v>
      </c>
      <c r="AX406" s="26"/>
      <c r="AY406" s="26" t="s">
        <v>764</v>
      </c>
      <c r="AZ406" s="26" t="s">
        <v>4569</v>
      </c>
      <c r="BA406" s="26" t="s">
        <v>545</v>
      </c>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t="s">
        <v>4570</v>
      </c>
      <c r="CG406" s="26"/>
      <c r="CH406" s="26"/>
      <c r="CI406" s="26"/>
      <c r="CJ406" s="26"/>
      <c r="CK406" s="26"/>
      <c r="CL406" s="26"/>
      <c r="CM406" s="26"/>
      <c r="CN406" s="26">
        <v>925</v>
      </c>
      <c r="CO406" s="26">
        <v>723</v>
      </c>
      <c r="CP406" s="26">
        <v>735</v>
      </c>
      <c r="CQ406" s="26"/>
      <c r="CR406" s="26"/>
      <c r="CS406" s="26" t="s">
        <v>561</v>
      </c>
      <c r="CT406" s="26">
        <v>12</v>
      </c>
      <c r="CU406" s="26"/>
      <c r="CV406" s="26"/>
      <c r="CW406" s="26">
        <v>65781</v>
      </c>
      <c r="CX406" s="26"/>
      <c r="CY406" s="26"/>
      <c r="CZ406" s="26"/>
      <c r="DA406" s="26"/>
      <c r="DB406" s="26"/>
      <c r="DC406" s="26"/>
      <c r="DD406" s="26" t="s">
        <v>545</v>
      </c>
      <c r="DE406" s="26" t="s">
        <v>545</v>
      </c>
      <c r="DF406" s="26" t="s">
        <v>545</v>
      </c>
      <c r="DG406" s="26" t="s">
        <v>545</v>
      </c>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row>
    <row r="407" spans="1:155" x14ac:dyDescent="0.2">
      <c r="A407" s="739">
        <v>10157</v>
      </c>
      <c r="B407" s="26" t="s">
        <v>4571</v>
      </c>
      <c r="C407" s="26"/>
      <c r="D407" s="26"/>
      <c r="E407" s="26"/>
      <c r="F407" s="26"/>
      <c r="G407" s="26"/>
      <c r="H407" s="26"/>
      <c r="I407" s="26"/>
      <c r="J407" s="26" t="s">
        <v>3251</v>
      </c>
      <c r="K407" s="26" t="s">
        <v>545</v>
      </c>
      <c r="L407" s="26" t="s">
        <v>4572</v>
      </c>
      <c r="M407" s="26"/>
      <c r="N407" s="26" t="s">
        <v>973</v>
      </c>
      <c r="O407" s="738">
        <v>77092</v>
      </c>
      <c r="P407" s="26" t="s">
        <v>545</v>
      </c>
      <c r="Q407" s="26">
        <v>7135290045</v>
      </c>
      <c r="R407" s="26">
        <v>7138216503</v>
      </c>
      <c r="S407" s="26" t="s">
        <v>3252</v>
      </c>
      <c r="T407" s="26" t="s">
        <v>1863</v>
      </c>
      <c r="U407" s="26" t="s">
        <v>647</v>
      </c>
      <c r="V407" s="26" t="s">
        <v>3253</v>
      </c>
      <c r="W407" s="26" t="s">
        <v>3254</v>
      </c>
      <c r="X407" s="26" t="s">
        <v>3255</v>
      </c>
      <c r="Y407" s="26" t="s">
        <v>3256</v>
      </c>
      <c r="Z407" s="26" t="s">
        <v>1589</v>
      </c>
      <c r="AA407" s="26" t="s">
        <v>4573</v>
      </c>
      <c r="AB407" s="26">
        <v>7138216435</v>
      </c>
      <c r="AC407" s="26"/>
      <c r="AD407" s="26"/>
      <c r="AE407" s="26" t="s">
        <v>3257</v>
      </c>
      <c r="AF407" s="26" t="s">
        <v>3251</v>
      </c>
      <c r="AG407" s="26" t="s">
        <v>545</v>
      </c>
      <c r="AH407" s="26" t="s">
        <v>4572</v>
      </c>
      <c r="AI407" s="26"/>
      <c r="AJ407" s="26" t="s">
        <v>973</v>
      </c>
      <c r="AK407" s="548">
        <v>77092</v>
      </c>
      <c r="AL407" s="26" t="s">
        <v>545</v>
      </c>
      <c r="AM407" s="26" t="s">
        <v>1026</v>
      </c>
      <c r="AN407" s="26" t="s">
        <v>557</v>
      </c>
      <c r="AO407" s="26" t="s">
        <v>1663</v>
      </c>
      <c r="AP407" s="26" t="s">
        <v>4573</v>
      </c>
      <c r="AQ407" s="26">
        <v>7138216482</v>
      </c>
      <c r="AR407" s="26"/>
      <c r="AS407" s="26"/>
      <c r="AT407" s="26" t="s">
        <v>4574</v>
      </c>
      <c r="AU407" s="26" t="s">
        <v>3251</v>
      </c>
      <c r="AV407" s="26" t="s">
        <v>545</v>
      </c>
      <c r="AW407" s="26" t="s">
        <v>1265</v>
      </c>
      <c r="AX407" s="26"/>
      <c r="AY407" s="26" t="s">
        <v>973</v>
      </c>
      <c r="AZ407" s="26" t="s">
        <v>4575</v>
      </c>
      <c r="BA407" s="26" t="s">
        <v>545</v>
      </c>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t="s">
        <v>3258</v>
      </c>
      <c r="CG407" s="26"/>
      <c r="CH407" s="26"/>
      <c r="CI407" s="26"/>
      <c r="CJ407" s="26"/>
      <c r="CK407" s="26"/>
      <c r="CL407" s="26"/>
      <c r="CM407" s="26"/>
      <c r="CN407" s="26">
        <v>926</v>
      </c>
      <c r="CO407" s="26">
        <v>725</v>
      </c>
      <c r="CP407" s="26">
        <v>564</v>
      </c>
      <c r="CQ407" s="26"/>
      <c r="CR407" s="26"/>
      <c r="CS407" s="26" t="s">
        <v>561</v>
      </c>
      <c r="CT407" s="26">
        <v>12</v>
      </c>
      <c r="CU407" s="26"/>
      <c r="CV407" s="26"/>
      <c r="CW407" s="26">
        <v>65870</v>
      </c>
      <c r="CX407" s="740">
        <v>1117</v>
      </c>
      <c r="CY407" s="26"/>
      <c r="CZ407" s="26"/>
      <c r="DA407" s="26"/>
      <c r="DB407" s="26"/>
      <c r="DC407" s="26"/>
      <c r="DD407" s="26" t="s">
        <v>1054</v>
      </c>
      <c r="DE407" s="26" t="s">
        <v>3259</v>
      </c>
      <c r="DF407" s="26" t="s">
        <v>725</v>
      </c>
      <c r="DG407" s="26" t="s">
        <v>3260</v>
      </c>
      <c r="DH407" s="26">
        <v>7135290045</v>
      </c>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row>
    <row r="408" spans="1:155" x14ac:dyDescent="0.2">
      <c r="A408" s="739">
        <v>10046</v>
      </c>
      <c r="B408" s="26" t="s">
        <v>4576</v>
      </c>
      <c r="C408" s="26"/>
      <c r="D408" s="26"/>
      <c r="E408" s="26"/>
      <c r="F408" s="26"/>
      <c r="G408" s="26"/>
      <c r="H408" s="26"/>
      <c r="I408" s="26"/>
      <c r="J408" s="26" t="s">
        <v>3251</v>
      </c>
      <c r="K408" s="26" t="s">
        <v>1786</v>
      </c>
      <c r="L408" s="26" t="s">
        <v>4572</v>
      </c>
      <c r="M408" s="26"/>
      <c r="N408" s="26" t="s">
        <v>973</v>
      </c>
      <c r="O408" s="738">
        <v>77092</v>
      </c>
      <c r="P408" s="26" t="s">
        <v>545</v>
      </c>
      <c r="Q408" s="26">
        <v>7135290045</v>
      </c>
      <c r="R408" s="26">
        <v>7138216503</v>
      </c>
      <c r="S408" s="26" t="s">
        <v>4577</v>
      </c>
      <c r="T408" s="26" t="s">
        <v>3560</v>
      </c>
      <c r="U408" s="26" t="s">
        <v>647</v>
      </c>
      <c r="V408" s="26" t="s">
        <v>4578</v>
      </c>
      <c r="W408" s="26" t="s">
        <v>3254</v>
      </c>
      <c r="X408" s="26" t="s">
        <v>3255</v>
      </c>
      <c r="Y408" s="26" t="s">
        <v>3256</v>
      </c>
      <c r="Z408" s="26" t="s">
        <v>1589</v>
      </c>
      <c r="AA408" s="26" t="s">
        <v>4573</v>
      </c>
      <c r="AB408" s="26">
        <v>7138216435</v>
      </c>
      <c r="AC408" s="26"/>
      <c r="AD408" s="26"/>
      <c r="AE408" s="26" t="s">
        <v>3257</v>
      </c>
      <c r="AF408" s="26" t="s">
        <v>3251</v>
      </c>
      <c r="AG408" s="26" t="s">
        <v>545</v>
      </c>
      <c r="AH408" s="26" t="s">
        <v>4572</v>
      </c>
      <c r="AI408" s="26"/>
      <c r="AJ408" s="26" t="s">
        <v>973</v>
      </c>
      <c r="AK408" s="548">
        <v>77092</v>
      </c>
      <c r="AL408" s="26" t="s">
        <v>545</v>
      </c>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t="s">
        <v>3258</v>
      </c>
      <c r="CG408" s="26"/>
      <c r="CH408" s="26"/>
      <c r="CI408" s="26"/>
      <c r="CJ408" s="26"/>
      <c r="CK408" s="26"/>
      <c r="CL408" s="26"/>
      <c r="CM408" s="26"/>
      <c r="CN408" s="26">
        <v>851</v>
      </c>
      <c r="CO408" s="26">
        <v>725</v>
      </c>
      <c r="CP408" s="26"/>
      <c r="CQ408" s="26"/>
      <c r="CR408" s="26"/>
      <c r="CS408" s="26" t="s">
        <v>561</v>
      </c>
      <c r="CT408" s="26">
        <v>12</v>
      </c>
      <c r="CU408" s="26"/>
      <c r="CV408" s="26"/>
      <c r="CW408" s="26">
        <v>61883</v>
      </c>
      <c r="CX408" s="740">
        <v>1117</v>
      </c>
      <c r="CY408" s="26"/>
      <c r="CZ408" s="26"/>
      <c r="DA408" s="26"/>
      <c r="DB408" s="26"/>
      <c r="DC408" s="26"/>
      <c r="DD408" s="26" t="s">
        <v>1054</v>
      </c>
      <c r="DE408" s="26" t="s">
        <v>3259</v>
      </c>
      <c r="DF408" s="26" t="s">
        <v>725</v>
      </c>
      <c r="DG408" s="26" t="s">
        <v>3260</v>
      </c>
      <c r="DH408" s="26">
        <v>7135290045</v>
      </c>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row>
    <row r="409" spans="1:155" x14ac:dyDescent="0.2">
      <c r="A409" s="739">
        <v>11494</v>
      </c>
      <c r="B409" s="26" t="s">
        <v>4579</v>
      </c>
      <c r="C409" s="26" t="s">
        <v>545</v>
      </c>
      <c r="D409" s="26"/>
      <c r="E409" s="26"/>
      <c r="F409" s="26"/>
      <c r="G409" s="26" t="s">
        <v>545</v>
      </c>
      <c r="H409" s="26" t="s">
        <v>545</v>
      </c>
      <c r="I409" s="26" t="s">
        <v>545</v>
      </c>
      <c r="J409" s="26" t="s">
        <v>1116</v>
      </c>
      <c r="K409" s="26"/>
      <c r="L409" s="26" t="s">
        <v>1117</v>
      </c>
      <c r="M409" s="26" t="s">
        <v>1118</v>
      </c>
      <c r="N409" s="26" t="s">
        <v>1119</v>
      </c>
      <c r="O409" s="26">
        <v>1570</v>
      </c>
      <c r="P409" s="26" t="s">
        <v>545</v>
      </c>
      <c r="Q409" s="26">
        <v>5089494872</v>
      </c>
      <c r="R409" s="26">
        <v>5086716872</v>
      </c>
      <c r="S409" s="26" t="s">
        <v>4580</v>
      </c>
      <c r="T409" s="26" t="s">
        <v>4581</v>
      </c>
      <c r="U409" s="26" t="s">
        <v>1122</v>
      </c>
      <c r="V409" s="26" t="s">
        <v>1123</v>
      </c>
      <c r="W409" s="26" t="s">
        <v>1124</v>
      </c>
      <c r="X409" s="26" t="s">
        <v>883</v>
      </c>
      <c r="Y409" s="26" t="s">
        <v>1125</v>
      </c>
      <c r="Z409" s="26" t="s">
        <v>1126</v>
      </c>
      <c r="AA409" s="26" t="s">
        <v>1127</v>
      </c>
      <c r="AB409" s="26">
        <v>5089491500</v>
      </c>
      <c r="AC409" s="26">
        <v>14608</v>
      </c>
      <c r="AD409" s="26">
        <v>5086716408</v>
      </c>
      <c r="AE409" s="26" t="s">
        <v>1123</v>
      </c>
      <c r="AF409" s="26" t="s">
        <v>1116</v>
      </c>
      <c r="AG409" s="26" t="s">
        <v>545</v>
      </c>
      <c r="AH409" s="26" t="s">
        <v>1117</v>
      </c>
      <c r="AI409" s="26" t="s">
        <v>1118</v>
      </c>
      <c r="AJ409" s="26" t="s">
        <v>1119</v>
      </c>
      <c r="AK409" s="26">
        <v>1570</v>
      </c>
      <c r="AL409" s="26" t="s">
        <v>545</v>
      </c>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t="s">
        <v>1128</v>
      </c>
      <c r="CG409" s="26"/>
      <c r="CH409" s="26"/>
      <c r="CI409" s="26"/>
      <c r="CJ409" s="26"/>
      <c r="CK409" s="26"/>
      <c r="CL409" s="26"/>
      <c r="CM409" s="26"/>
      <c r="CN409" s="26">
        <v>1339</v>
      </c>
      <c r="CO409" s="26">
        <v>427</v>
      </c>
      <c r="CP409" s="26"/>
      <c r="CQ409" s="26"/>
      <c r="CR409" s="26"/>
      <c r="CS409" s="26" t="s">
        <v>561</v>
      </c>
      <c r="CT409" s="26">
        <v>12</v>
      </c>
      <c r="CU409" s="26"/>
      <c r="CV409" s="26"/>
      <c r="CW409" s="26">
        <v>23876</v>
      </c>
      <c r="CX409" s="740">
        <v>411</v>
      </c>
      <c r="CY409" s="26"/>
      <c r="CZ409" s="26"/>
      <c r="DA409" s="26"/>
      <c r="DB409" s="26"/>
      <c r="DC409" s="26" t="s">
        <v>545</v>
      </c>
      <c r="DD409" s="26" t="s">
        <v>1129</v>
      </c>
      <c r="DE409" s="26" t="s">
        <v>1130</v>
      </c>
      <c r="DF409" s="26" t="s">
        <v>1131</v>
      </c>
      <c r="DG409" s="26" t="s">
        <v>1132</v>
      </c>
      <c r="DH409" s="26">
        <v>5089494103</v>
      </c>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row>
    <row r="410" spans="1:155" x14ac:dyDescent="0.2">
      <c r="A410" s="739">
        <v>11495</v>
      </c>
      <c r="B410" s="26" t="s">
        <v>4582</v>
      </c>
      <c r="C410" s="26"/>
      <c r="D410" s="26"/>
      <c r="E410" s="26"/>
      <c r="F410" s="26"/>
      <c r="G410" s="26"/>
      <c r="H410" s="26"/>
      <c r="I410" s="26"/>
      <c r="J410" s="26" t="s">
        <v>4583</v>
      </c>
      <c r="K410" s="26"/>
      <c r="L410" s="26" t="s">
        <v>3645</v>
      </c>
      <c r="M410" s="26" t="s">
        <v>4584</v>
      </c>
      <c r="N410" s="26" t="s">
        <v>611</v>
      </c>
      <c r="O410" s="26">
        <v>23060</v>
      </c>
      <c r="P410" s="26" t="s">
        <v>545</v>
      </c>
      <c r="Q410" s="26">
        <v>8004311270</v>
      </c>
      <c r="R410" s="26">
        <v>8048551936</v>
      </c>
      <c r="S410" s="26" t="s">
        <v>545</v>
      </c>
      <c r="T410" s="26" t="s">
        <v>545</v>
      </c>
      <c r="U410" s="26" t="s">
        <v>545</v>
      </c>
      <c r="V410" s="26" t="s">
        <v>4585</v>
      </c>
      <c r="W410" s="26" t="s">
        <v>545</v>
      </c>
      <c r="X410" s="26" t="s">
        <v>4586</v>
      </c>
      <c r="Y410" s="26" t="s">
        <v>4341</v>
      </c>
      <c r="Z410" s="26" t="s">
        <v>4587</v>
      </c>
      <c r="AA410" s="26" t="s">
        <v>4582</v>
      </c>
      <c r="AB410" s="26">
        <v>8045277721</v>
      </c>
      <c r="AC410" s="26"/>
      <c r="AD410" s="26">
        <v>8045277905</v>
      </c>
      <c r="AE410" s="26" t="s">
        <v>4585</v>
      </c>
      <c r="AF410" s="26" t="s">
        <v>4583</v>
      </c>
      <c r="AG410" s="26" t="s">
        <v>545</v>
      </c>
      <c r="AH410" s="26" t="s">
        <v>3645</v>
      </c>
      <c r="AI410" s="26"/>
      <c r="AJ410" s="26" t="s">
        <v>611</v>
      </c>
      <c r="AK410" s="26">
        <v>23060</v>
      </c>
      <c r="AL410" s="26" t="s">
        <v>545</v>
      </c>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t="s">
        <v>545</v>
      </c>
      <c r="CG410" s="26"/>
      <c r="CH410" s="26"/>
      <c r="CI410" s="26"/>
      <c r="CJ410" s="26"/>
      <c r="CK410" s="26"/>
      <c r="CL410" s="26"/>
      <c r="CM410" s="26"/>
      <c r="CN410" s="26">
        <v>1340</v>
      </c>
      <c r="CO410" s="26">
        <v>1663</v>
      </c>
      <c r="CP410" s="26"/>
      <c r="CQ410" s="26"/>
      <c r="CR410" s="26"/>
      <c r="CS410" s="26" t="s">
        <v>561</v>
      </c>
      <c r="CT410" s="26">
        <v>12</v>
      </c>
      <c r="CU410" s="26"/>
      <c r="CV410" s="26"/>
      <c r="CW410" s="26">
        <v>38970</v>
      </c>
      <c r="CX410" s="26" t="s">
        <v>545</v>
      </c>
      <c r="CY410" s="26"/>
      <c r="CZ410" s="26"/>
      <c r="DA410" s="26"/>
      <c r="DB410" s="26"/>
      <c r="DC410" s="26"/>
      <c r="DD410" s="26" t="s">
        <v>1716</v>
      </c>
      <c r="DE410" s="26" t="s">
        <v>4588</v>
      </c>
      <c r="DF410" s="26" t="s">
        <v>1027</v>
      </c>
      <c r="DG410" s="26" t="s">
        <v>4585</v>
      </c>
      <c r="DH410" s="26">
        <v>8049551884</v>
      </c>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row>
    <row r="411" spans="1:155" x14ac:dyDescent="0.2">
      <c r="A411" s="739">
        <v>10158</v>
      </c>
      <c r="B411" s="26" t="s">
        <v>4589</v>
      </c>
      <c r="C411" s="26"/>
      <c r="D411" s="26"/>
      <c r="E411" s="26"/>
      <c r="F411" s="26"/>
      <c r="G411" s="26"/>
      <c r="H411" s="26"/>
      <c r="I411" s="26"/>
      <c r="J411" s="26" t="s">
        <v>2203</v>
      </c>
      <c r="K411" s="26"/>
      <c r="L411" s="26" t="s">
        <v>4590</v>
      </c>
      <c r="M411" s="26" t="s">
        <v>2205</v>
      </c>
      <c r="N411" s="26" t="s">
        <v>1119</v>
      </c>
      <c r="O411" s="26">
        <v>1111</v>
      </c>
      <c r="P411" s="26" t="s">
        <v>545</v>
      </c>
      <c r="Q411" s="26">
        <v>4137441606</v>
      </c>
      <c r="R411" s="26">
        <v>4132262606</v>
      </c>
      <c r="S411" s="26" t="s">
        <v>2206</v>
      </c>
      <c r="T411" s="26" t="s">
        <v>2207</v>
      </c>
      <c r="U411" s="26" t="s">
        <v>2208</v>
      </c>
      <c r="V411" s="26" t="s">
        <v>2209</v>
      </c>
      <c r="W411" s="26" t="s">
        <v>2210</v>
      </c>
      <c r="X411" s="26" t="s">
        <v>2211</v>
      </c>
      <c r="Y411" s="26" t="s">
        <v>2212</v>
      </c>
      <c r="Z411" s="26" t="s">
        <v>2213</v>
      </c>
      <c r="AA411" s="26" t="s">
        <v>4591</v>
      </c>
      <c r="AB411" s="26">
        <v>4137446718</v>
      </c>
      <c r="AC411" s="26"/>
      <c r="AD411" s="26"/>
      <c r="AE411" s="26" t="s">
        <v>2214</v>
      </c>
      <c r="AF411" s="26" t="s">
        <v>2203</v>
      </c>
      <c r="AG411" s="26" t="s">
        <v>4592</v>
      </c>
      <c r="AH411" s="26" t="s">
        <v>2204</v>
      </c>
      <c r="AI411" s="26" t="s">
        <v>2205</v>
      </c>
      <c r="AJ411" s="26" t="s">
        <v>1119</v>
      </c>
      <c r="AK411" s="26">
        <v>1111</v>
      </c>
      <c r="AL411" s="26" t="s">
        <v>545</v>
      </c>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t="s">
        <v>2217</v>
      </c>
      <c r="CG411" s="26"/>
      <c r="CH411" s="26"/>
      <c r="CI411" s="26"/>
      <c r="CJ411" s="26"/>
      <c r="CK411" s="26"/>
      <c r="CL411" s="26"/>
      <c r="CM411" s="26"/>
      <c r="CN411" s="26">
        <v>927</v>
      </c>
      <c r="CO411" s="26">
        <v>611</v>
      </c>
      <c r="CP411" s="26"/>
      <c r="CQ411" s="26"/>
      <c r="CR411" s="26"/>
      <c r="CS411" s="26" t="s">
        <v>561</v>
      </c>
      <c r="CT411" s="26">
        <v>12</v>
      </c>
      <c r="CU411" s="26"/>
      <c r="CV411" s="26"/>
      <c r="CW411" s="26">
        <v>65935</v>
      </c>
      <c r="CX411" s="740">
        <v>435</v>
      </c>
      <c r="CY411" s="26"/>
      <c r="CZ411" s="26"/>
      <c r="DA411" s="26"/>
      <c r="DB411" s="26"/>
      <c r="DC411" s="26"/>
      <c r="DD411" s="26" t="s">
        <v>2218</v>
      </c>
      <c r="DE411" s="26" t="s">
        <v>2219</v>
      </c>
      <c r="DF411" s="26" t="s">
        <v>2220</v>
      </c>
      <c r="DG411" s="26" t="s">
        <v>2221</v>
      </c>
      <c r="DH411" s="26">
        <v>4137442908</v>
      </c>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row>
    <row r="412" spans="1:155" x14ac:dyDescent="0.2">
      <c r="A412" s="739">
        <v>11419</v>
      </c>
      <c r="B412" s="26" t="s">
        <v>1641</v>
      </c>
      <c r="C412" s="26"/>
      <c r="D412" s="26"/>
      <c r="E412" s="26"/>
      <c r="F412" s="26"/>
      <c r="G412" s="26"/>
      <c r="H412" s="26"/>
      <c r="I412" s="26"/>
      <c r="J412" s="26" t="s">
        <v>1633</v>
      </c>
      <c r="K412" s="26"/>
      <c r="L412" s="26" t="s">
        <v>1634</v>
      </c>
      <c r="M412" s="26" t="s">
        <v>1635</v>
      </c>
      <c r="N412" s="26" t="s">
        <v>823</v>
      </c>
      <c r="O412" s="26">
        <v>45201</v>
      </c>
      <c r="P412" s="26" t="s">
        <v>545</v>
      </c>
      <c r="Q412" s="26">
        <v>5133573300</v>
      </c>
      <c r="R412" s="26">
        <v>5134121673</v>
      </c>
      <c r="S412" s="26" t="s">
        <v>1636</v>
      </c>
      <c r="T412" s="26" t="s">
        <v>1637</v>
      </c>
      <c r="U412" s="26" t="s">
        <v>647</v>
      </c>
      <c r="V412" s="26" t="s">
        <v>545</v>
      </c>
      <c r="W412" s="26" t="s">
        <v>4593</v>
      </c>
      <c r="X412" s="26" t="s">
        <v>1638</v>
      </c>
      <c r="Y412" s="26" t="s">
        <v>1639</v>
      </c>
      <c r="Z412" s="26" t="s">
        <v>1640</v>
      </c>
      <c r="AA412" s="26" t="s">
        <v>1641</v>
      </c>
      <c r="AB412" s="26">
        <v>5134121195</v>
      </c>
      <c r="AC412" s="26"/>
      <c r="AD412" s="26">
        <v>5133459484</v>
      </c>
      <c r="AE412" s="26" t="s">
        <v>1642</v>
      </c>
      <c r="AF412" s="26" t="s">
        <v>1643</v>
      </c>
      <c r="AG412" s="26" t="s">
        <v>545</v>
      </c>
      <c r="AH412" s="26" t="s">
        <v>1634</v>
      </c>
      <c r="AI412" s="26" t="s">
        <v>1635</v>
      </c>
      <c r="AJ412" s="26" t="s">
        <v>823</v>
      </c>
      <c r="AK412" s="26">
        <v>45202</v>
      </c>
      <c r="AL412" s="26" t="s">
        <v>545</v>
      </c>
      <c r="AM412" s="26" t="s">
        <v>4594</v>
      </c>
      <c r="AN412" s="26" t="s">
        <v>4595</v>
      </c>
      <c r="AO412" s="26" t="s">
        <v>3551</v>
      </c>
      <c r="AP412" s="26" t="s">
        <v>1641</v>
      </c>
      <c r="AQ412" s="26">
        <v>5133619176</v>
      </c>
      <c r="AR412" s="26"/>
      <c r="AS412" s="26"/>
      <c r="AT412" s="26" t="s">
        <v>4596</v>
      </c>
      <c r="AU412" s="26" t="s">
        <v>1643</v>
      </c>
      <c r="AV412" s="26" t="s">
        <v>545</v>
      </c>
      <c r="AW412" s="26" t="s">
        <v>1634</v>
      </c>
      <c r="AX412" s="26" t="s">
        <v>1635</v>
      </c>
      <c r="AY412" s="26" t="s">
        <v>823</v>
      </c>
      <c r="AZ412" s="26" t="s">
        <v>4597</v>
      </c>
      <c r="BA412" s="26" t="s">
        <v>545</v>
      </c>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t="s">
        <v>4598</v>
      </c>
      <c r="CG412" s="26"/>
      <c r="CH412" s="26"/>
      <c r="CI412" s="26"/>
      <c r="CJ412" s="26"/>
      <c r="CK412" s="26"/>
      <c r="CL412" s="26"/>
      <c r="CM412" s="26"/>
      <c r="CN412" s="26">
        <v>1267</v>
      </c>
      <c r="CO412" s="26">
        <v>3012</v>
      </c>
      <c r="CP412" s="26">
        <v>411</v>
      </c>
      <c r="CQ412" s="26"/>
      <c r="CR412" s="26"/>
      <c r="CS412" s="26" t="s">
        <v>561</v>
      </c>
      <c r="CT412" s="26">
        <v>12</v>
      </c>
      <c r="CU412" s="26"/>
      <c r="CV412" s="26"/>
      <c r="CW412" s="26">
        <v>63312</v>
      </c>
      <c r="CX412" s="740">
        <v>84</v>
      </c>
      <c r="CY412" s="26"/>
      <c r="CZ412" s="26"/>
      <c r="DA412" s="26"/>
      <c r="DB412" s="26"/>
      <c r="DC412" s="26"/>
      <c r="DD412" s="26" t="s">
        <v>717</v>
      </c>
      <c r="DE412" s="26" t="s">
        <v>1645</v>
      </c>
      <c r="DF412" s="26" t="s">
        <v>1004</v>
      </c>
      <c r="DG412" s="26" t="s">
        <v>1646</v>
      </c>
      <c r="DH412" s="26">
        <v>5133612054</v>
      </c>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row>
    <row r="413" spans="1:155" x14ac:dyDescent="0.2">
      <c r="A413" s="739">
        <v>11497</v>
      </c>
      <c r="B413" s="26" t="s">
        <v>4599</v>
      </c>
      <c r="C413" s="26"/>
      <c r="D413" s="26"/>
      <c r="E413" s="26"/>
      <c r="F413" s="26"/>
      <c r="G413" s="26"/>
      <c r="H413" s="26"/>
      <c r="I413" s="26"/>
      <c r="J413" s="26" t="s">
        <v>4600</v>
      </c>
      <c r="K413" s="26"/>
      <c r="L413" s="26" t="s">
        <v>4601</v>
      </c>
      <c r="M413" s="26" t="s">
        <v>4602</v>
      </c>
      <c r="N413" s="26" t="s">
        <v>754</v>
      </c>
      <c r="O413" s="26">
        <v>14647</v>
      </c>
      <c r="P413" s="26" t="s">
        <v>545</v>
      </c>
      <c r="Q413" s="26">
        <v>5853393898</v>
      </c>
      <c r="R413" s="26">
        <v>5854536355</v>
      </c>
      <c r="S413" s="26" t="s">
        <v>1195</v>
      </c>
      <c r="T413" s="26" t="s">
        <v>4603</v>
      </c>
      <c r="U413" s="26" t="s">
        <v>647</v>
      </c>
      <c r="V413" s="26" t="s">
        <v>4604</v>
      </c>
      <c r="W413" s="26" t="s">
        <v>545</v>
      </c>
      <c r="X413" s="26" t="s">
        <v>1504</v>
      </c>
      <c r="Y413" s="26" t="s">
        <v>4605</v>
      </c>
      <c r="Z413" s="26" t="s">
        <v>1306</v>
      </c>
      <c r="AA413" s="26" t="s">
        <v>4606</v>
      </c>
      <c r="AB413" s="26">
        <v>3156797562</v>
      </c>
      <c r="AC413" s="26"/>
      <c r="AD413" s="26"/>
      <c r="AE413" s="26" t="s">
        <v>4607</v>
      </c>
      <c r="AF413" s="26" t="s">
        <v>4600</v>
      </c>
      <c r="AG413" s="26" t="s">
        <v>545</v>
      </c>
      <c r="AH413" s="26" t="s">
        <v>4601</v>
      </c>
      <c r="AI413" s="26" t="s">
        <v>4602</v>
      </c>
      <c r="AJ413" s="26" t="s">
        <v>754</v>
      </c>
      <c r="AK413" s="26">
        <v>14647</v>
      </c>
      <c r="AL413" s="26" t="s">
        <v>545</v>
      </c>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t="s">
        <v>545</v>
      </c>
      <c r="CG413" s="26"/>
      <c r="CH413" s="26"/>
      <c r="CI413" s="26"/>
      <c r="CJ413" s="26"/>
      <c r="CK413" s="26"/>
      <c r="CL413" s="26"/>
      <c r="CM413" s="26"/>
      <c r="CN413" s="26">
        <v>1342</v>
      </c>
      <c r="CO413" s="26">
        <v>1682</v>
      </c>
      <c r="CP413" s="26"/>
      <c r="CQ413" s="26"/>
      <c r="CR413" s="26"/>
      <c r="CS413" s="26" t="s">
        <v>561</v>
      </c>
      <c r="CT413" s="26">
        <v>12</v>
      </c>
      <c r="CU413" s="26"/>
      <c r="CV413" s="26"/>
      <c r="CW413" s="26">
        <v>69515</v>
      </c>
      <c r="CX413" s="26" t="s">
        <v>545</v>
      </c>
      <c r="CY413" s="26"/>
      <c r="CZ413" s="26"/>
      <c r="DA413" s="26"/>
      <c r="DB413" s="26"/>
      <c r="DC413" s="26"/>
      <c r="DD413" s="26" t="s">
        <v>4608</v>
      </c>
      <c r="DE413" s="26" t="s">
        <v>4609</v>
      </c>
      <c r="DF413" s="26" t="s">
        <v>4610</v>
      </c>
      <c r="DG413" s="26" t="s">
        <v>4611</v>
      </c>
      <c r="DH413" s="26">
        <v>5852384351</v>
      </c>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row>
    <row r="414" spans="1:155" x14ac:dyDescent="0.2">
      <c r="A414" s="739">
        <v>10159</v>
      </c>
      <c r="B414" s="26" t="s">
        <v>4612</v>
      </c>
      <c r="C414" s="26"/>
      <c r="D414" s="26"/>
      <c r="E414" s="26"/>
      <c r="F414" s="26"/>
      <c r="G414" s="26"/>
      <c r="H414" s="26"/>
      <c r="I414" s="26"/>
      <c r="J414" s="26" t="s">
        <v>4613</v>
      </c>
      <c r="K414" s="26" t="s">
        <v>4614</v>
      </c>
      <c r="L414" s="26" t="s">
        <v>1822</v>
      </c>
      <c r="M414" s="26" t="s">
        <v>1822</v>
      </c>
      <c r="N414" s="26" t="s">
        <v>1561</v>
      </c>
      <c r="O414" s="26">
        <v>63121</v>
      </c>
      <c r="P414" s="26" t="s">
        <v>545</v>
      </c>
      <c r="Q414" s="26">
        <v>3144827751</v>
      </c>
      <c r="R414" s="26">
        <v>8004178163</v>
      </c>
      <c r="S414" s="26" t="s">
        <v>1385</v>
      </c>
      <c r="T414" s="26" t="s">
        <v>4615</v>
      </c>
      <c r="U414" s="26" t="s">
        <v>4616</v>
      </c>
      <c r="V414" s="26" t="s">
        <v>4617</v>
      </c>
      <c r="W414" s="26" t="s">
        <v>4618</v>
      </c>
      <c r="X414" s="26" t="s">
        <v>1385</v>
      </c>
      <c r="Y414" s="26" t="s">
        <v>4615</v>
      </c>
      <c r="Z414" s="26" t="s">
        <v>4616</v>
      </c>
      <c r="AA414" s="26" t="s">
        <v>4612</v>
      </c>
      <c r="AB414" s="26">
        <v>3144827751</v>
      </c>
      <c r="AC414" s="26"/>
      <c r="AD414" s="26">
        <v>8004178163</v>
      </c>
      <c r="AE414" s="26" t="s">
        <v>4617</v>
      </c>
      <c r="AF414" s="26" t="s">
        <v>4613</v>
      </c>
      <c r="AG414" s="26" t="s">
        <v>4614</v>
      </c>
      <c r="AH414" s="26" t="s">
        <v>1822</v>
      </c>
      <c r="AI414" s="26" t="s">
        <v>1822</v>
      </c>
      <c r="AJ414" s="26" t="s">
        <v>1561</v>
      </c>
      <c r="AK414" s="26">
        <v>63121</v>
      </c>
      <c r="AL414" s="26" t="s">
        <v>545</v>
      </c>
      <c r="AM414" s="26" t="s">
        <v>2112</v>
      </c>
      <c r="AN414" s="26" t="s">
        <v>1221</v>
      </c>
      <c r="AO414" s="26" t="s">
        <v>4619</v>
      </c>
      <c r="AP414" s="26" t="s">
        <v>4612</v>
      </c>
      <c r="AQ414" s="26">
        <v>3146846702</v>
      </c>
      <c r="AR414" s="26">
        <v>346702</v>
      </c>
      <c r="AS414" s="26">
        <v>8004718163</v>
      </c>
      <c r="AT414" s="26" t="s">
        <v>4620</v>
      </c>
      <c r="AU414" s="26" t="s">
        <v>4613</v>
      </c>
      <c r="AV414" s="26" t="s">
        <v>4614</v>
      </c>
      <c r="AW414" s="26" t="s">
        <v>1822</v>
      </c>
      <c r="AX414" s="26" t="s">
        <v>1822</v>
      </c>
      <c r="AY414" s="26" t="s">
        <v>1561</v>
      </c>
      <c r="AZ414" s="26" t="s">
        <v>4621</v>
      </c>
      <c r="BA414" s="26" t="s">
        <v>545</v>
      </c>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t="s">
        <v>4622</v>
      </c>
      <c r="CG414" s="26"/>
      <c r="CH414" s="26"/>
      <c r="CI414" s="26"/>
      <c r="CJ414" s="26"/>
      <c r="CK414" s="26"/>
      <c r="CL414" s="26"/>
      <c r="CM414" s="26"/>
      <c r="CN414" s="26">
        <v>928</v>
      </c>
      <c r="CO414" s="26">
        <v>582</v>
      </c>
      <c r="CP414" s="26">
        <v>2822</v>
      </c>
      <c r="CQ414" s="26"/>
      <c r="CR414" s="26"/>
      <c r="CS414" s="26" t="s">
        <v>561</v>
      </c>
      <c r="CT414" s="26">
        <v>12</v>
      </c>
      <c r="CU414" s="26"/>
      <c r="CV414" s="26"/>
      <c r="CW414" s="26">
        <v>63762</v>
      </c>
      <c r="CX414" s="26" t="s">
        <v>545</v>
      </c>
      <c r="CY414" s="26"/>
      <c r="CZ414" s="26"/>
      <c r="DA414" s="26"/>
      <c r="DB414" s="26"/>
      <c r="DC414" s="26"/>
      <c r="DD414" s="26" t="s">
        <v>2112</v>
      </c>
      <c r="DE414" s="26" t="s">
        <v>1221</v>
      </c>
      <c r="DF414" s="26" t="s">
        <v>4619</v>
      </c>
      <c r="DG414" s="26" t="s">
        <v>4620</v>
      </c>
      <c r="DH414" s="26">
        <v>3146846702</v>
      </c>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row>
    <row r="415" spans="1:155" x14ac:dyDescent="0.2">
      <c r="A415" s="739">
        <v>10160</v>
      </c>
      <c r="B415" s="26" t="s">
        <v>4623</v>
      </c>
      <c r="C415" s="26"/>
      <c r="D415" s="26"/>
      <c r="E415" s="26"/>
      <c r="F415" s="26"/>
      <c r="G415" s="26"/>
      <c r="H415" s="26"/>
      <c r="I415" s="26"/>
      <c r="J415" s="26" t="s">
        <v>4624</v>
      </c>
      <c r="K415" s="26" t="s">
        <v>4625</v>
      </c>
      <c r="L415" s="26" t="s">
        <v>2272</v>
      </c>
      <c r="M415" s="26"/>
      <c r="N415" s="26" t="s">
        <v>901</v>
      </c>
      <c r="O415" s="26">
        <v>55305</v>
      </c>
      <c r="P415" s="26" t="s">
        <v>545</v>
      </c>
      <c r="Q415" s="26">
        <v>9529458000</v>
      </c>
      <c r="R415" s="26"/>
      <c r="S415" s="26" t="s">
        <v>750</v>
      </c>
      <c r="T415" s="26" t="s">
        <v>4626</v>
      </c>
      <c r="U415" s="26" t="s">
        <v>734</v>
      </c>
      <c r="V415" s="26"/>
      <c r="W415" s="26" t="s">
        <v>4627</v>
      </c>
      <c r="X415" s="26" t="s">
        <v>828</v>
      </c>
      <c r="Y415" s="26" t="s">
        <v>4628</v>
      </c>
      <c r="Z415" s="26" t="s">
        <v>4629</v>
      </c>
      <c r="AA415" s="26" t="s">
        <v>4623</v>
      </c>
      <c r="AB415" s="26">
        <v>9529922308</v>
      </c>
      <c r="AC415" s="26"/>
      <c r="AD415" s="26"/>
      <c r="AE415" s="26" t="s">
        <v>4630</v>
      </c>
      <c r="AF415" s="26" t="s">
        <v>4624</v>
      </c>
      <c r="AG415" s="26" t="s">
        <v>4631</v>
      </c>
      <c r="AH415" s="26" t="s">
        <v>2272</v>
      </c>
      <c r="AI415" s="26"/>
      <c r="AJ415" s="26" t="s">
        <v>901</v>
      </c>
      <c r="AK415" s="26">
        <v>55305</v>
      </c>
      <c r="AL415" s="26">
        <v>5387</v>
      </c>
      <c r="AM415" s="26" t="s">
        <v>1195</v>
      </c>
      <c r="AN415" s="26" t="s">
        <v>4632</v>
      </c>
      <c r="AO415" s="26" t="s">
        <v>4633</v>
      </c>
      <c r="AP415" s="26" t="s">
        <v>4623</v>
      </c>
      <c r="AQ415" s="26">
        <v>9529928078</v>
      </c>
      <c r="AR415" s="26"/>
      <c r="AS415" s="26"/>
      <c r="AT415" s="26" t="s">
        <v>4634</v>
      </c>
      <c r="AU415" s="26" t="s">
        <v>4624</v>
      </c>
      <c r="AV415" s="26" t="s">
        <v>4631</v>
      </c>
      <c r="AW415" s="26" t="s">
        <v>2272</v>
      </c>
      <c r="AX415" s="26" t="s">
        <v>900</v>
      </c>
      <c r="AY415" s="26" t="s">
        <v>901</v>
      </c>
      <c r="AZ415" s="26" t="s">
        <v>4635</v>
      </c>
      <c r="BA415" s="26" t="s">
        <v>4636</v>
      </c>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t="s">
        <v>4637</v>
      </c>
      <c r="CG415" s="26"/>
      <c r="CH415" s="26"/>
      <c r="CI415" s="26"/>
      <c r="CJ415" s="26"/>
      <c r="CK415" s="26"/>
      <c r="CL415" s="26"/>
      <c r="CM415" s="26"/>
      <c r="CN415" s="26">
        <v>929</v>
      </c>
      <c r="CO415" s="26">
        <v>734</v>
      </c>
      <c r="CP415" s="26">
        <v>602</v>
      </c>
      <c r="CQ415" s="26"/>
      <c r="CR415" s="26"/>
      <c r="CS415" s="26" t="s">
        <v>561</v>
      </c>
      <c r="CT415" s="26">
        <v>12</v>
      </c>
      <c r="CU415" s="26"/>
      <c r="CV415" s="26"/>
      <c r="CW415" s="26">
        <v>52626</v>
      </c>
      <c r="CX415" s="740">
        <v>1552</v>
      </c>
      <c r="CY415" s="26"/>
      <c r="CZ415" s="26"/>
      <c r="DA415" s="26"/>
      <c r="DB415" s="26"/>
      <c r="DC415" s="26"/>
      <c r="DD415" s="26" t="s">
        <v>1195</v>
      </c>
      <c r="DE415" s="26" t="s">
        <v>4632</v>
      </c>
      <c r="DF415" s="26" t="s">
        <v>4633</v>
      </c>
      <c r="DG415" s="26" t="s">
        <v>4634</v>
      </c>
      <c r="DH415" s="26">
        <v>9529928078</v>
      </c>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row>
    <row r="416" spans="1:155" x14ac:dyDescent="0.2">
      <c r="A416" s="739">
        <v>10161</v>
      </c>
      <c r="B416" s="26" t="s">
        <v>4638</v>
      </c>
      <c r="C416" s="26"/>
      <c r="D416" s="26"/>
      <c r="E416" s="26"/>
      <c r="F416" s="26"/>
      <c r="G416" s="26"/>
      <c r="H416" s="26"/>
      <c r="I416" s="26"/>
      <c r="J416" s="26" t="s">
        <v>4624</v>
      </c>
      <c r="K416" s="26" t="s">
        <v>4625</v>
      </c>
      <c r="L416" s="26" t="s">
        <v>2272</v>
      </c>
      <c r="M416" s="26"/>
      <c r="N416" s="26" t="s">
        <v>901</v>
      </c>
      <c r="O416" s="738">
        <v>55305</v>
      </c>
      <c r="P416" s="26">
        <v>5387</v>
      </c>
      <c r="Q416" s="26">
        <v>9529458000</v>
      </c>
      <c r="R416" s="26"/>
      <c r="S416" s="26" t="s">
        <v>750</v>
      </c>
      <c r="T416" s="26" t="s">
        <v>4626</v>
      </c>
      <c r="U416" s="26" t="s">
        <v>734</v>
      </c>
      <c r="V416" s="26"/>
      <c r="W416" s="26" t="s">
        <v>4627</v>
      </c>
      <c r="X416" s="26" t="s">
        <v>828</v>
      </c>
      <c r="Y416" s="26" t="s">
        <v>4628</v>
      </c>
      <c r="Z416" s="26" t="s">
        <v>4629</v>
      </c>
      <c r="AA416" s="26" t="s">
        <v>4623</v>
      </c>
      <c r="AB416" s="26">
        <v>9529922308</v>
      </c>
      <c r="AC416" s="26"/>
      <c r="AD416" s="26"/>
      <c r="AE416" s="26" t="s">
        <v>4630</v>
      </c>
      <c r="AF416" s="26" t="s">
        <v>4624</v>
      </c>
      <c r="AG416" s="26" t="s">
        <v>4631</v>
      </c>
      <c r="AH416" s="26" t="s">
        <v>2272</v>
      </c>
      <c r="AI416" s="26"/>
      <c r="AJ416" s="26" t="s">
        <v>901</v>
      </c>
      <c r="AK416" s="548">
        <v>55305</v>
      </c>
      <c r="AL416" s="26">
        <v>5387</v>
      </c>
      <c r="AM416" s="26" t="s">
        <v>1195</v>
      </c>
      <c r="AN416" s="26" t="s">
        <v>4632</v>
      </c>
      <c r="AO416" s="26" t="s">
        <v>4633</v>
      </c>
      <c r="AP416" s="26" t="s">
        <v>4623</v>
      </c>
      <c r="AQ416" s="26">
        <v>9529928078</v>
      </c>
      <c r="AR416" s="26"/>
      <c r="AS416" s="26"/>
      <c r="AT416" s="26" t="s">
        <v>4634</v>
      </c>
      <c r="AU416" s="26" t="s">
        <v>4624</v>
      </c>
      <c r="AV416" s="26" t="s">
        <v>4631</v>
      </c>
      <c r="AW416" s="26" t="s">
        <v>2272</v>
      </c>
      <c r="AX416" s="26" t="s">
        <v>900</v>
      </c>
      <c r="AY416" s="26" t="s">
        <v>901</v>
      </c>
      <c r="AZ416" s="26" t="s">
        <v>4635</v>
      </c>
      <c r="BA416" s="26" t="s">
        <v>4636</v>
      </c>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t="s">
        <v>4637</v>
      </c>
      <c r="CG416" s="26"/>
      <c r="CH416" s="26"/>
      <c r="CI416" s="26"/>
      <c r="CJ416" s="26"/>
      <c r="CK416" s="26"/>
      <c r="CL416" s="26"/>
      <c r="CM416" s="26"/>
      <c r="CN416" s="26">
        <v>930</v>
      </c>
      <c r="CO416" s="26">
        <v>734</v>
      </c>
      <c r="CP416" s="26">
        <v>602</v>
      </c>
      <c r="CQ416" s="26"/>
      <c r="CR416" s="26"/>
      <c r="CS416" s="26" t="s">
        <v>561</v>
      </c>
      <c r="CT416" s="26">
        <v>12</v>
      </c>
      <c r="CU416" s="26"/>
      <c r="CV416" s="26"/>
      <c r="CW416" s="26">
        <v>12459</v>
      </c>
      <c r="CX416" s="740">
        <v>1552</v>
      </c>
      <c r="CY416" s="26"/>
      <c r="CZ416" s="26"/>
      <c r="DA416" s="26"/>
      <c r="DB416" s="26"/>
      <c r="DC416" s="26"/>
      <c r="DD416" s="26" t="s">
        <v>1195</v>
      </c>
      <c r="DE416" s="26" t="s">
        <v>4632</v>
      </c>
      <c r="DF416" s="26" t="s">
        <v>4633</v>
      </c>
      <c r="DG416" s="26" t="s">
        <v>4634</v>
      </c>
      <c r="DH416" s="26">
        <v>9529928078</v>
      </c>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row>
    <row r="417" spans="1:155" x14ac:dyDescent="0.2">
      <c r="A417" s="739">
        <v>10162</v>
      </c>
      <c r="B417" s="26" t="s">
        <v>4639</v>
      </c>
      <c r="C417" s="26"/>
      <c r="D417" s="26"/>
      <c r="E417" s="26"/>
      <c r="F417" s="26"/>
      <c r="G417" s="26"/>
      <c r="H417" s="26"/>
      <c r="I417" s="26"/>
      <c r="J417" s="26" t="s">
        <v>4624</v>
      </c>
      <c r="K417" s="26" t="s">
        <v>4631</v>
      </c>
      <c r="L417" s="26" t="s">
        <v>2272</v>
      </c>
      <c r="M417" s="26"/>
      <c r="N417" s="26" t="s">
        <v>901</v>
      </c>
      <c r="O417" s="26">
        <v>55305</v>
      </c>
      <c r="P417" s="26">
        <v>5387</v>
      </c>
      <c r="Q417" s="26">
        <v>9529458000</v>
      </c>
      <c r="R417" s="26"/>
      <c r="S417" s="26" t="s">
        <v>750</v>
      </c>
      <c r="T417" s="26" t="s">
        <v>4626</v>
      </c>
      <c r="U417" s="26" t="s">
        <v>734</v>
      </c>
      <c r="V417" s="26"/>
      <c r="W417" s="26" t="s">
        <v>4627</v>
      </c>
      <c r="X417" s="26" t="s">
        <v>828</v>
      </c>
      <c r="Y417" s="26" t="s">
        <v>4628</v>
      </c>
      <c r="Z417" s="26" t="s">
        <v>4629</v>
      </c>
      <c r="AA417" s="26" t="s">
        <v>4623</v>
      </c>
      <c r="AB417" s="26">
        <v>9529922308</v>
      </c>
      <c r="AC417" s="26"/>
      <c r="AD417" s="26"/>
      <c r="AE417" s="26" t="s">
        <v>4630</v>
      </c>
      <c r="AF417" s="26" t="s">
        <v>4624</v>
      </c>
      <c r="AG417" s="26" t="s">
        <v>4631</v>
      </c>
      <c r="AH417" s="26" t="s">
        <v>2272</v>
      </c>
      <c r="AI417" s="26"/>
      <c r="AJ417" s="26" t="s">
        <v>901</v>
      </c>
      <c r="AK417" s="26">
        <v>55305</v>
      </c>
      <c r="AL417" s="26">
        <v>5387</v>
      </c>
      <c r="AM417" s="26" t="s">
        <v>1195</v>
      </c>
      <c r="AN417" s="26" t="s">
        <v>4632</v>
      </c>
      <c r="AO417" s="26" t="s">
        <v>4633</v>
      </c>
      <c r="AP417" s="26" t="s">
        <v>4623</v>
      </c>
      <c r="AQ417" s="26">
        <v>9529928078</v>
      </c>
      <c r="AR417" s="26"/>
      <c r="AS417" s="26"/>
      <c r="AT417" s="26" t="s">
        <v>4634</v>
      </c>
      <c r="AU417" s="26" t="s">
        <v>4624</v>
      </c>
      <c r="AV417" s="26" t="s">
        <v>4631</v>
      </c>
      <c r="AW417" s="26" t="s">
        <v>2272</v>
      </c>
      <c r="AX417" s="26" t="s">
        <v>900</v>
      </c>
      <c r="AY417" s="26" t="s">
        <v>901</v>
      </c>
      <c r="AZ417" s="26" t="s">
        <v>4635</v>
      </c>
      <c r="BA417" s="26" t="s">
        <v>4636</v>
      </c>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t="s">
        <v>4637</v>
      </c>
      <c r="CG417" s="26"/>
      <c r="CH417" s="26"/>
      <c r="CI417" s="26"/>
      <c r="CJ417" s="26"/>
      <c r="CK417" s="26"/>
      <c r="CL417" s="26"/>
      <c r="CM417" s="26"/>
      <c r="CN417" s="26">
        <v>931</v>
      </c>
      <c r="CO417" s="26">
        <v>734</v>
      </c>
      <c r="CP417" s="26">
        <v>602</v>
      </c>
      <c r="CQ417" s="26"/>
      <c r="CR417" s="26"/>
      <c r="CS417" s="26" t="s">
        <v>561</v>
      </c>
      <c r="CT417" s="26">
        <v>12</v>
      </c>
      <c r="CU417" s="26"/>
      <c r="CV417" s="26"/>
      <c r="CW417" s="26">
        <v>52626</v>
      </c>
      <c r="CX417" s="740">
        <v>1552</v>
      </c>
      <c r="CY417" s="26"/>
      <c r="CZ417" s="26"/>
      <c r="DA417" s="26"/>
      <c r="DB417" s="26"/>
      <c r="DC417" s="26"/>
      <c r="DD417" s="26" t="s">
        <v>1195</v>
      </c>
      <c r="DE417" s="26" t="s">
        <v>4632</v>
      </c>
      <c r="DF417" s="26" t="s">
        <v>4633</v>
      </c>
      <c r="DG417" s="26" t="s">
        <v>4634</v>
      </c>
      <c r="DH417" s="26">
        <v>9529928078</v>
      </c>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row>
    <row r="418" spans="1:155" x14ac:dyDescent="0.2">
      <c r="A418" s="739">
        <v>10540</v>
      </c>
      <c r="B418" s="26" t="s">
        <v>4640</v>
      </c>
      <c r="C418" s="26"/>
      <c r="D418" s="26"/>
      <c r="E418" s="26"/>
      <c r="F418" s="26"/>
      <c r="G418" s="26"/>
      <c r="H418" s="26"/>
      <c r="I418" s="26"/>
      <c r="J418" s="26" t="s">
        <v>4641</v>
      </c>
      <c r="K418" s="26"/>
      <c r="L418" s="26" t="s">
        <v>2043</v>
      </c>
      <c r="M418" s="26"/>
      <c r="N418" s="26" t="s">
        <v>644</v>
      </c>
      <c r="O418" s="738">
        <v>68164</v>
      </c>
      <c r="P418" s="26" t="s">
        <v>545</v>
      </c>
      <c r="Q418" s="26">
        <v>5156952993</v>
      </c>
      <c r="R418" s="26"/>
      <c r="S418" s="26" t="s">
        <v>1190</v>
      </c>
      <c r="T418" s="26" t="s">
        <v>1441</v>
      </c>
      <c r="U418" s="26" t="s">
        <v>767</v>
      </c>
      <c r="V418" s="26"/>
      <c r="W418" s="26" t="s">
        <v>1442</v>
      </c>
      <c r="X418" s="26" t="s">
        <v>1203</v>
      </c>
      <c r="Y418" s="26" t="s">
        <v>1204</v>
      </c>
      <c r="Z418" s="26" t="s">
        <v>1205</v>
      </c>
      <c r="AA418" s="26" t="s">
        <v>1206</v>
      </c>
      <c r="AB418" s="26"/>
      <c r="AC418" s="26"/>
      <c r="AD418" s="26"/>
      <c r="AE418" s="26" t="s">
        <v>1207</v>
      </c>
      <c r="AF418" s="26" t="s">
        <v>545</v>
      </c>
      <c r="AG418" s="26" t="s">
        <v>545</v>
      </c>
      <c r="AH418" s="26" t="s">
        <v>545</v>
      </c>
      <c r="AI418" s="26"/>
      <c r="AJ418" s="26" t="s">
        <v>654</v>
      </c>
      <c r="AK418" s="548"/>
      <c r="AL418" s="26" t="s">
        <v>545</v>
      </c>
      <c r="AM418" s="26" t="s">
        <v>750</v>
      </c>
      <c r="AN418" s="26" t="s">
        <v>1443</v>
      </c>
      <c r="AO418" s="26" t="s">
        <v>1450</v>
      </c>
      <c r="AP418" s="26" t="s">
        <v>1217</v>
      </c>
      <c r="AQ418" s="26">
        <v>4024968014</v>
      </c>
      <c r="AR418" s="26"/>
      <c r="AS418" s="26"/>
      <c r="AT418" s="26" t="s">
        <v>1445</v>
      </c>
      <c r="AU418" s="26" t="s">
        <v>4642</v>
      </c>
      <c r="AV418" s="26" t="s">
        <v>545</v>
      </c>
      <c r="AW418" s="26" t="s">
        <v>652</v>
      </c>
      <c r="AX418" s="26"/>
      <c r="AY418" s="26" t="s">
        <v>654</v>
      </c>
      <c r="AZ418" s="548" t="s">
        <v>1446</v>
      </c>
      <c r="BA418" s="26" t="s">
        <v>4643</v>
      </c>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v>1531</v>
      </c>
      <c r="CO418" s="26">
        <v>331</v>
      </c>
      <c r="CP418" s="26">
        <v>2325</v>
      </c>
      <c r="CQ418" s="26"/>
      <c r="CR418" s="26"/>
      <c r="CS418" s="26" t="s">
        <v>561</v>
      </c>
      <c r="CT418" s="26">
        <v>12</v>
      </c>
      <c r="CU418" s="26"/>
      <c r="CV418" s="26"/>
      <c r="CW418" s="26">
        <v>79987</v>
      </c>
      <c r="CX418" s="740">
        <v>3527</v>
      </c>
      <c r="CY418" s="26"/>
      <c r="CZ418" s="26"/>
      <c r="DA418" s="26"/>
      <c r="DB418" s="26"/>
      <c r="DC418" s="26"/>
      <c r="DD418" s="26" t="s">
        <v>545</v>
      </c>
      <c r="DE418" s="26" t="s">
        <v>545</v>
      </c>
      <c r="DF418" s="26" t="s">
        <v>545</v>
      </c>
      <c r="DG418" s="26" t="s">
        <v>545</v>
      </c>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row>
    <row r="419" spans="1:155" x14ac:dyDescent="0.2">
      <c r="A419" s="739">
        <v>10163</v>
      </c>
      <c r="B419" s="26" t="s">
        <v>4644</v>
      </c>
      <c r="C419" s="26"/>
      <c r="D419" s="26"/>
      <c r="E419" s="26"/>
      <c r="F419" s="26"/>
      <c r="G419" s="26"/>
      <c r="H419" s="26"/>
      <c r="I419" s="26"/>
      <c r="J419" s="26" t="s">
        <v>4645</v>
      </c>
      <c r="K419" s="26"/>
      <c r="L419" s="26" t="s">
        <v>652</v>
      </c>
      <c r="M419" s="26"/>
      <c r="N419" s="26" t="s">
        <v>654</v>
      </c>
      <c r="O419" s="26">
        <v>50306</v>
      </c>
      <c r="P419" s="26">
        <v>386</v>
      </c>
      <c r="Q419" s="26">
        <v>5156952293</v>
      </c>
      <c r="R419" s="26"/>
      <c r="S419" s="26" t="s">
        <v>1190</v>
      </c>
      <c r="T419" s="26" t="s">
        <v>1441</v>
      </c>
      <c r="U419" s="26" t="s">
        <v>553</v>
      </c>
      <c r="V419" s="26"/>
      <c r="W419" s="26" t="s">
        <v>1442</v>
      </c>
      <c r="X419" s="26" t="s">
        <v>1203</v>
      </c>
      <c r="Y419" s="26" t="s">
        <v>1204</v>
      </c>
      <c r="Z419" s="26" t="s">
        <v>1205</v>
      </c>
      <c r="AA419" s="26" t="s">
        <v>1206</v>
      </c>
      <c r="AB419" s="26"/>
      <c r="AC419" s="26"/>
      <c r="AD419" s="26"/>
      <c r="AE419" s="26" t="s">
        <v>1207</v>
      </c>
      <c r="AF419" s="26" t="s">
        <v>545</v>
      </c>
      <c r="AG419" s="26" t="s">
        <v>545</v>
      </c>
      <c r="AH419" s="26" t="s">
        <v>545</v>
      </c>
      <c r="AI419" s="26"/>
      <c r="AJ419" s="26" t="s">
        <v>654</v>
      </c>
      <c r="AK419" s="26"/>
      <c r="AL419" s="26" t="s">
        <v>545</v>
      </c>
      <c r="AM419" s="26" t="s">
        <v>750</v>
      </c>
      <c r="AN419" s="26" t="s">
        <v>1443</v>
      </c>
      <c r="AO419" s="26" t="s">
        <v>1450</v>
      </c>
      <c r="AP419" s="26" t="s">
        <v>1217</v>
      </c>
      <c r="AQ419" s="26">
        <v>4024968014</v>
      </c>
      <c r="AR419" s="26"/>
      <c r="AS419" s="26"/>
      <c r="AT419" s="26" t="s">
        <v>1445</v>
      </c>
      <c r="AU419" s="26" t="s">
        <v>4645</v>
      </c>
      <c r="AV419" s="26" t="s">
        <v>545</v>
      </c>
      <c r="AW419" s="26" t="s">
        <v>652</v>
      </c>
      <c r="AX419" s="26"/>
      <c r="AY419" s="26" t="s">
        <v>654</v>
      </c>
      <c r="AZ419" s="26" t="s">
        <v>1446</v>
      </c>
      <c r="BA419" s="26" t="s">
        <v>4643</v>
      </c>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t="s">
        <v>4646</v>
      </c>
      <c r="CG419" s="26"/>
      <c r="CH419" s="26"/>
      <c r="CI419" s="26"/>
      <c r="CJ419" s="26"/>
      <c r="CK419" s="26"/>
      <c r="CL419" s="26"/>
      <c r="CM419" s="26"/>
      <c r="CN419" s="26">
        <v>932</v>
      </c>
      <c r="CO419" s="26">
        <v>331</v>
      </c>
      <c r="CP419" s="26">
        <v>2835</v>
      </c>
      <c r="CQ419" s="26"/>
      <c r="CR419" s="26"/>
      <c r="CS419" s="26" t="s">
        <v>561</v>
      </c>
      <c r="CT419" s="26">
        <v>12</v>
      </c>
      <c r="CU419" s="26"/>
      <c r="CV419" s="26"/>
      <c r="CW419" s="26">
        <v>31119</v>
      </c>
      <c r="CX419" s="740">
        <v>3527</v>
      </c>
      <c r="CY419" s="26"/>
      <c r="CZ419" s="26"/>
      <c r="DA419" s="26"/>
      <c r="DB419" s="26"/>
      <c r="DC419" s="26"/>
      <c r="DD419" s="26" t="s">
        <v>545</v>
      </c>
      <c r="DE419" s="26" t="s">
        <v>545</v>
      </c>
      <c r="DF419" s="26" t="s">
        <v>545</v>
      </c>
      <c r="DG419" s="26" t="s">
        <v>545</v>
      </c>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row>
    <row r="420" spans="1:155" x14ac:dyDescent="0.2">
      <c r="A420" s="739">
        <v>10155</v>
      </c>
      <c r="B420" s="26" t="s">
        <v>4647</v>
      </c>
      <c r="C420" s="26"/>
      <c r="D420" s="26"/>
      <c r="E420" s="26"/>
      <c r="F420" s="26"/>
      <c r="G420" s="26"/>
      <c r="H420" s="26"/>
      <c r="I420" s="26"/>
      <c r="J420" s="26" t="s">
        <v>4648</v>
      </c>
      <c r="K420" s="26"/>
      <c r="L420" s="26" t="s">
        <v>652</v>
      </c>
      <c r="M420" s="26" t="s">
        <v>653</v>
      </c>
      <c r="N420" s="26" t="s">
        <v>654</v>
      </c>
      <c r="O420" s="26">
        <v>50309</v>
      </c>
      <c r="P420" s="26" t="s">
        <v>545</v>
      </c>
      <c r="Q420" s="26">
        <v>5156952293</v>
      </c>
      <c r="R420" s="26"/>
      <c r="S420" s="26" t="s">
        <v>1190</v>
      </c>
      <c r="T420" s="26" t="s">
        <v>1441</v>
      </c>
      <c r="U420" s="26" t="s">
        <v>647</v>
      </c>
      <c r="V420" s="26"/>
      <c r="W420" s="26" t="s">
        <v>1442</v>
      </c>
      <c r="X420" s="26" t="s">
        <v>1203</v>
      </c>
      <c r="Y420" s="26" t="s">
        <v>1204</v>
      </c>
      <c r="Z420" s="26" t="s">
        <v>1205</v>
      </c>
      <c r="AA420" s="26" t="s">
        <v>1206</v>
      </c>
      <c r="AB420" s="26"/>
      <c r="AC420" s="26"/>
      <c r="AD420" s="26"/>
      <c r="AE420" s="26" t="s">
        <v>1207</v>
      </c>
      <c r="AF420" s="26" t="s">
        <v>545</v>
      </c>
      <c r="AG420" s="26" t="s">
        <v>545</v>
      </c>
      <c r="AH420" s="26" t="s">
        <v>545</v>
      </c>
      <c r="AI420" s="26"/>
      <c r="AJ420" s="26" t="s">
        <v>654</v>
      </c>
      <c r="AK420" s="26"/>
      <c r="AL420" s="26" t="s">
        <v>545</v>
      </c>
      <c r="AM420" s="26" t="s">
        <v>750</v>
      </c>
      <c r="AN420" s="26" t="s">
        <v>1443</v>
      </c>
      <c r="AO420" s="26" t="s">
        <v>1450</v>
      </c>
      <c r="AP420" s="26" t="s">
        <v>1217</v>
      </c>
      <c r="AQ420" s="26">
        <v>4024968014</v>
      </c>
      <c r="AR420" s="26"/>
      <c r="AS420" s="26"/>
      <c r="AT420" s="26" t="s">
        <v>1445</v>
      </c>
      <c r="AU420" s="26" t="s">
        <v>1219</v>
      </c>
      <c r="AV420" s="26" t="s">
        <v>545</v>
      </c>
      <c r="AW420" s="26" t="s">
        <v>652</v>
      </c>
      <c r="AX420" s="26" t="s">
        <v>653</v>
      </c>
      <c r="AY420" s="26" t="s">
        <v>654</v>
      </c>
      <c r="AZ420" s="26" t="s">
        <v>1446</v>
      </c>
      <c r="BA420" s="26" t="s">
        <v>692</v>
      </c>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t="s">
        <v>4646</v>
      </c>
      <c r="CG420" s="26"/>
      <c r="CH420" s="26"/>
      <c r="CI420" s="26"/>
      <c r="CJ420" s="26"/>
      <c r="CK420" s="26"/>
      <c r="CL420" s="26"/>
      <c r="CM420" s="26"/>
      <c r="CN420" s="26">
        <v>491</v>
      </c>
      <c r="CO420" s="26">
        <v>331</v>
      </c>
      <c r="CP420" s="26">
        <v>604</v>
      </c>
      <c r="CQ420" s="26"/>
      <c r="CR420" s="26"/>
      <c r="CS420" s="26" t="s">
        <v>561</v>
      </c>
      <c r="CT420" s="26">
        <v>12</v>
      </c>
      <c r="CU420" s="26"/>
      <c r="CV420" s="26"/>
      <c r="CW420" s="26">
        <v>65641</v>
      </c>
      <c r="CX420" s="740">
        <v>3527</v>
      </c>
      <c r="CY420" s="26"/>
      <c r="CZ420" s="26"/>
      <c r="DA420" s="26"/>
      <c r="DB420" s="26"/>
      <c r="DC420" s="26"/>
      <c r="DD420" s="26" t="s">
        <v>545</v>
      </c>
      <c r="DE420" s="26" t="s">
        <v>545</v>
      </c>
      <c r="DF420" s="26" t="s">
        <v>545</v>
      </c>
      <c r="DG420" s="26" t="s">
        <v>545</v>
      </c>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row>
    <row r="421" spans="1:155" x14ac:dyDescent="0.2">
      <c r="A421" s="739">
        <v>11499</v>
      </c>
      <c r="B421" s="26" t="s">
        <v>4649</v>
      </c>
      <c r="C421" s="26"/>
      <c r="D421" s="26"/>
      <c r="E421" s="26"/>
      <c r="F421" s="26"/>
      <c r="G421" s="26"/>
      <c r="H421" s="26"/>
      <c r="I421" s="26"/>
      <c r="J421" s="26" t="s">
        <v>4650</v>
      </c>
      <c r="K421" s="26"/>
      <c r="L421" s="26" t="s">
        <v>4651</v>
      </c>
      <c r="M421" s="26" t="s">
        <v>2514</v>
      </c>
      <c r="N421" s="26" t="s">
        <v>4652</v>
      </c>
      <c r="O421" s="26">
        <v>35209</v>
      </c>
      <c r="P421" s="26" t="s">
        <v>545</v>
      </c>
      <c r="Q421" s="26">
        <v>7036521300</v>
      </c>
      <c r="R421" s="26">
        <v>7036521389</v>
      </c>
      <c r="S421" s="26" t="s">
        <v>755</v>
      </c>
      <c r="T421" s="26" t="s">
        <v>4653</v>
      </c>
      <c r="U421" s="26" t="s">
        <v>647</v>
      </c>
      <c r="V421" s="26" t="s">
        <v>4654</v>
      </c>
      <c r="W421" s="26" t="s">
        <v>4655</v>
      </c>
      <c r="X421" s="26" t="s">
        <v>4656</v>
      </c>
      <c r="Y421" s="26" t="s">
        <v>4657</v>
      </c>
      <c r="Z421" s="26" t="s">
        <v>3700</v>
      </c>
      <c r="AA421" s="26" t="s">
        <v>4649</v>
      </c>
      <c r="AB421" s="26">
        <v>2054452607</v>
      </c>
      <c r="AC421" s="26"/>
      <c r="AD421" s="26">
        <v>2058686374</v>
      </c>
      <c r="AE421" s="26" t="s">
        <v>4658</v>
      </c>
      <c r="AF421" s="26" t="s">
        <v>4650</v>
      </c>
      <c r="AG421" s="26" t="s">
        <v>545</v>
      </c>
      <c r="AH421" s="26" t="s">
        <v>4651</v>
      </c>
      <c r="AI421" s="26" t="s">
        <v>2514</v>
      </c>
      <c r="AJ421" s="26" t="s">
        <v>4652</v>
      </c>
      <c r="AK421" s="26">
        <v>35209</v>
      </c>
      <c r="AL421" s="26" t="s">
        <v>545</v>
      </c>
      <c r="AM421" s="26" t="s">
        <v>3167</v>
      </c>
      <c r="AN421" s="26" t="s">
        <v>4659</v>
      </c>
      <c r="AO421" s="26" t="s">
        <v>1733</v>
      </c>
      <c r="AP421" s="26" t="s">
        <v>4649</v>
      </c>
      <c r="AQ421" s="26">
        <v>7036521300</v>
      </c>
      <c r="AR421" s="26"/>
      <c r="AS421" s="26"/>
      <c r="AT421" s="26" t="s">
        <v>4658</v>
      </c>
      <c r="AU421" s="26" t="s">
        <v>4650</v>
      </c>
      <c r="AV421" s="26" t="s">
        <v>545</v>
      </c>
      <c r="AW421" s="26" t="s">
        <v>4651</v>
      </c>
      <c r="AX421" s="26"/>
      <c r="AY421" s="26" t="s">
        <v>4652</v>
      </c>
      <c r="AZ421" s="26" t="s">
        <v>4660</v>
      </c>
      <c r="BA421" s="26" t="s">
        <v>545</v>
      </c>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t="s">
        <v>4661</v>
      </c>
      <c r="CG421" s="26"/>
      <c r="CH421" s="26"/>
      <c r="CI421" s="26"/>
      <c r="CJ421" s="26"/>
      <c r="CK421" s="26"/>
      <c r="CL421" s="26"/>
      <c r="CM421" s="26"/>
      <c r="CN421" s="26">
        <v>1343</v>
      </c>
      <c r="CO421" s="26">
        <v>1774</v>
      </c>
      <c r="CP421" s="26">
        <v>9</v>
      </c>
      <c r="CQ421" s="26"/>
      <c r="CR421" s="26"/>
      <c r="CS421" s="26" t="s">
        <v>561</v>
      </c>
      <c r="CT421" s="26">
        <v>12</v>
      </c>
      <c r="CU421" s="26"/>
      <c r="CV421" s="26"/>
      <c r="CW421" s="26">
        <v>22241</v>
      </c>
      <c r="CX421" s="740">
        <v>2698</v>
      </c>
      <c r="CY421" s="26"/>
      <c r="CZ421" s="26"/>
      <c r="DA421" s="26"/>
      <c r="DB421" s="26"/>
      <c r="DC421" s="26"/>
      <c r="DD421" s="26" t="s">
        <v>3435</v>
      </c>
      <c r="DE421" s="26" t="s">
        <v>4662</v>
      </c>
      <c r="DF421" s="26" t="s">
        <v>1710</v>
      </c>
      <c r="DG421" s="26" t="s">
        <v>4663</v>
      </c>
      <c r="DH421" s="26">
        <v>2058774400</v>
      </c>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row>
    <row r="422" spans="1:155" x14ac:dyDescent="0.2">
      <c r="A422" s="739">
        <v>11346</v>
      </c>
      <c r="B422" s="26" t="s">
        <v>4664</v>
      </c>
      <c r="C422" s="26"/>
      <c r="D422" s="26"/>
      <c r="E422" s="26"/>
      <c r="F422" s="26"/>
      <c r="G422" s="26"/>
      <c r="H422" s="26"/>
      <c r="I422" s="26"/>
      <c r="J422" s="26" t="s">
        <v>4665</v>
      </c>
      <c r="K422" s="26" t="s">
        <v>4666</v>
      </c>
      <c r="L422" s="26" t="s">
        <v>821</v>
      </c>
      <c r="M422" s="26" t="s">
        <v>822</v>
      </c>
      <c r="N422" s="26" t="s">
        <v>823</v>
      </c>
      <c r="O422" s="26">
        <v>44144</v>
      </c>
      <c r="P422" s="26" t="s">
        <v>545</v>
      </c>
      <c r="Q422" s="26">
        <v>2166872759</v>
      </c>
      <c r="R422" s="26">
        <v>2163604073</v>
      </c>
      <c r="S422" s="26" t="s">
        <v>4667</v>
      </c>
      <c r="T422" s="26" t="s">
        <v>4668</v>
      </c>
      <c r="U422" s="26" t="s">
        <v>734</v>
      </c>
      <c r="V422" s="26" t="s">
        <v>4669</v>
      </c>
      <c r="W422" s="26" t="s">
        <v>4670</v>
      </c>
      <c r="X422" s="26" t="s">
        <v>2357</v>
      </c>
      <c r="Y422" s="26" t="s">
        <v>4671</v>
      </c>
      <c r="Z422" s="26" t="s">
        <v>4672</v>
      </c>
      <c r="AA422" s="26" t="s">
        <v>4664</v>
      </c>
      <c r="AB422" s="26">
        <v>2166872759</v>
      </c>
      <c r="AC422" s="26"/>
      <c r="AD422" s="26">
        <v>2163604073</v>
      </c>
      <c r="AE422" s="26" t="s">
        <v>4673</v>
      </c>
      <c r="AF422" s="26" t="s">
        <v>4665</v>
      </c>
      <c r="AG422" s="26" t="s">
        <v>545</v>
      </c>
      <c r="AH422" s="26" t="s">
        <v>821</v>
      </c>
      <c r="AI422" s="26" t="s">
        <v>822</v>
      </c>
      <c r="AJ422" s="26" t="s">
        <v>823</v>
      </c>
      <c r="AK422" s="26">
        <v>44144</v>
      </c>
      <c r="AL422" s="26" t="s">
        <v>545</v>
      </c>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t="s">
        <v>4674</v>
      </c>
      <c r="CG422" s="26"/>
      <c r="CH422" s="26"/>
      <c r="CI422" s="26"/>
      <c r="CJ422" s="26"/>
      <c r="CK422" s="26"/>
      <c r="CL422" s="26"/>
      <c r="CM422" s="26"/>
      <c r="CN422" s="26">
        <v>1197</v>
      </c>
      <c r="CO422" s="26">
        <v>1705</v>
      </c>
      <c r="CP422" s="26"/>
      <c r="CQ422" s="26"/>
      <c r="CR422" s="26"/>
      <c r="CS422" s="26" t="s">
        <v>561</v>
      </c>
      <c r="CT422" s="26">
        <v>12</v>
      </c>
      <c r="CU422" s="26"/>
      <c r="CV422" s="26"/>
      <c r="CW422" s="26">
        <v>62375</v>
      </c>
      <c r="CX422" s="740">
        <v>730</v>
      </c>
      <c r="CY422" s="26"/>
      <c r="CZ422" s="26"/>
      <c r="DA422" s="26"/>
      <c r="DB422" s="26"/>
      <c r="DC422" s="26"/>
      <c r="DD422" s="26" t="s">
        <v>2475</v>
      </c>
      <c r="DE422" s="26" t="s">
        <v>4675</v>
      </c>
      <c r="DF422" s="26" t="s">
        <v>1250</v>
      </c>
      <c r="DG422" s="26" t="s">
        <v>4676</v>
      </c>
      <c r="DH422" s="26">
        <v>2166872860</v>
      </c>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row>
    <row r="423" spans="1:155" x14ac:dyDescent="0.2">
      <c r="A423" s="739">
        <v>11620</v>
      </c>
      <c r="B423" s="26" t="s">
        <v>4677</v>
      </c>
      <c r="C423" s="26"/>
      <c r="D423" s="26"/>
      <c r="E423" s="26"/>
      <c r="F423" s="26"/>
      <c r="G423" s="26"/>
      <c r="H423" s="26"/>
      <c r="I423" s="26"/>
      <c r="J423" s="26" t="s">
        <v>4678</v>
      </c>
      <c r="K423" s="26"/>
      <c r="L423" s="26" t="s">
        <v>2536</v>
      </c>
      <c r="M423" s="26" t="s">
        <v>4679</v>
      </c>
      <c r="N423" s="26" t="s">
        <v>1178</v>
      </c>
      <c r="O423" s="26">
        <v>38402</v>
      </c>
      <c r="P423" s="26">
        <v>1801</v>
      </c>
      <c r="Q423" s="26">
        <v>9313887872</v>
      </c>
      <c r="R423" s="26"/>
      <c r="S423" s="26" t="s">
        <v>1461</v>
      </c>
      <c r="T423" s="26" t="s">
        <v>4680</v>
      </c>
      <c r="U423" s="26" t="s">
        <v>553</v>
      </c>
      <c r="V423" s="26"/>
      <c r="W423" s="26" t="s">
        <v>4681</v>
      </c>
      <c r="X423" s="26" t="s">
        <v>717</v>
      </c>
      <c r="Y423" s="26" t="s">
        <v>4682</v>
      </c>
      <c r="Z423" s="26" t="s">
        <v>4683</v>
      </c>
      <c r="AA423" s="26" t="s">
        <v>4677</v>
      </c>
      <c r="AB423" s="26">
        <v>9315600041</v>
      </c>
      <c r="AC423" s="26">
        <v>6245</v>
      </c>
      <c r="AD423" s="26">
        <v>9315604286</v>
      </c>
      <c r="AE423" s="26" t="s">
        <v>4684</v>
      </c>
      <c r="AF423" s="26" t="s">
        <v>4678</v>
      </c>
      <c r="AG423" s="26" t="s">
        <v>545</v>
      </c>
      <c r="AH423" s="26" t="s">
        <v>2536</v>
      </c>
      <c r="AI423" s="26" t="s">
        <v>4679</v>
      </c>
      <c r="AJ423" s="26" t="s">
        <v>1178</v>
      </c>
      <c r="AK423" s="26">
        <v>38402</v>
      </c>
      <c r="AL423" s="26">
        <v>1801</v>
      </c>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v>1459</v>
      </c>
      <c r="CO423" s="26">
        <v>2921</v>
      </c>
      <c r="CP423" s="26"/>
      <c r="CQ423" s="26"/>
      <c r="CR423" s="26"/>
      <c r="CS423" s="26" t="s">
        <v>561</v>
      </c>
      <c r="CT423" s="26">
        <v>12</v>
      </c>
      <c r="CU423" s="26"/>
      <c r="CV423" s="26"/>
      <c r="CW423" s="26">
        <v>94587</v>
      </c>
      <c r="CX423" s="26"/>
      <c r="CY423" s="26"/>
      <c r="CZ423" s="26"/>
      <c r="DA423" s="26"/>
      <c r="DB423" s="26"/>
      <c r="DC423" s="26"/>
      <c r="DD423" s="26" t="s">
        <v>4685</v>
      </c>
      <c r="DE423" s="26" t="s">
        <v>1525</v>
      </c>
      <c r="DF423" s="26" t="s">
        <v>792</v>
      </c>
      <c r="DG423" s="26" t="s">
        <v>4686</v>
      </c>
      <c r="DH423" s="26">
        <v>9315600041</v>
      </c>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row>
    <row r="424" spans="1:155" x14ac:dyDescent="0.2">
      <c r="A424" s="739">
        <v>11500</v>
      </c>
      <c r="B424" s="26" t="s">
        <v>4687</v>
      </c>
      <c r="C424" s="26"/>
      <c r="D424" s="26"/>
      <c r="E424" s="26"/>
      <c r="F424" s="26"/>
      <c r="G424" s="26"/>
      <c r="H424" s="26"/>
      <c r="I424" s="26"/>
      <c r="J424" s="26" t="s">
        <v>1368</v>
      </c>
      <c r="K424" s="26"/>
      <c r="L424" s="26" t="s">
        <v>1164</v>
      </c>
      <c r="M424" s="26" t="s">
        <v>1165</v>
      </c>
      <c r="N424" s="26" t="s">
        <v>764</v>
      </c>
      <c r="O424" s="26">
        <v>53705</v>
      </c>
      <c r="P424" s="26" t="s">
        <v>545</v>
      </c>
      <c r="Q424" s="26">
        <v>6082385851</v>
      </c>
      <c r="R424" s="26"/>
      <c r="S424" s="26" t="s">
        <v>1026</v>
      </c>
      <c r="T424" s="26" t="s">
        <v>2608</v>
      </c>
      <c r="U424" s="26" t="s">
        <v>734</v>
      </c>
      <c r="V424" s="26" t="s">
        <v>1371</v>
      </c>
      <c r="W424" s="26" t="s">
        <v>2609</v>
      </c>
      <c r="X424" s="26" t="s">
        <v>1373</v>
      </c>
      <c r="Y424" s="26" t="s">
        <v>1221</v>
      </c>
      <c r="Z424" s="26" t="s">
        <v>1374</v>
      </c>
      <c r="AA424" s="26" t="s">
        <v>4687</v>
      </c>
      <c r="AB424" s="26">
        <v>6086658508</v>
      </c>
      <c r="AC424" s="26"/>
      <c r="AD424" s="26">
        <v>6082368508</v>
      </c>
      <c r="AE424" s="26" t="s">
        <v>1376</v>
      </c>
      <c r="AF424" s="26" t="s">
        <v>1368</v>
      </c>
      <c r="AG424" s="26" t="s">
        <v>1377</v>
      </c>
      <c r="AH424" s="26" t="s">
        <v>1164</v>
      </c>
      <c r="AI424" s="26" t="s">
        <v>1165</v>
      </c>
      <c r="AJ424" s="26" t="s">
        <v>764</v>
      </c>
      <c r="AK424" s="26">
        <v>53705</v>
      </c>
      <c r="AL424" s="26" t="s">
        <v>545</v>
      </c>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t="s">
        <v>1378</v>
      </c>
      <c r="CG424" s="26"/>
      <c r="CH424" s="26"/>
      <c r="CI424" s="26"/>
      <c r="CJ424" s="26"/>
      <c r="CK424" s="26"/>
      <c r="CL424" s="26"/>
      <c r="CM424" s="26"/>
      <c r="CN424" s="26">
        <v>1344</v>
      </c>
      <c r="CO424" s="26">
        <v>2987</v>
      </c>
      <c r="CP424" s="26"/>
      <c r="CQ424" s="26"/>
      <c r="CR424" s="26"/>
      <c r="CS424" s="26" t="s">
        <v>561</v>
      </c>
      <c r="CT424" s="26">
        <v>12</v>
      </c>
      <c r="CU424" s="26"/>
      <c r="CV424" s="26"/>
      <c r="CW424" s="26">
        <v>86126</v>
      </c>
      <c r="CX424" s="740">
        <v>306</v>
      </c>
      <c r="CY424" s="26"/>
      <c r="CZ424" s="26"/>
      <c r="DA424" s="26"/>
      <c r="DB424" s="26"/>
      <c r="DC424" s="26"/>
      <c r="DD424" s="26" t="s">
        <v>1379</v>
      </c>
      <c r="DE424" s="26" t="s">
        <v>1380</v>
      </c>
      <c r="DF424" s="26" t="s">
        <v>1381</v>
      </c>
      <c r="DG424" s="26" t="s">
        <v>1376</v>
      </c>
      <c r="DH424" s="26">
        <v>6086657546</v>
      </c>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row>
    <row r="425" spans="1:155" x14ac:dyDescent="0.2">
      <c r="A425" s="739">
        <v>10531</v>
      </c>
      <c r="B425" s="26" t="s">
        <v>4688</v>
      </c>
      <c r="C425" s="26"/>
      <c r="D425" s="26"/>
      <c r="E425" s="26"/>
      <c r="F425" s="26"/>
      <c r="G425" s="26"/>
      <c r="H425" s="26"/>
      <c r="I425" s="26"/>
      <c r="J425" s="26" t="s">
        <v>4689</v>
      </c>
      <c r="K425" s="26" t="s">
        <v>4690</v>
      </c>
      <c r="L425" s="26" t="s">
        <v>4691</v>
      </c>
      <c r="M425" s="26"/>
      <c r="N425" s="26" t="s">
        <v>4479</v>
      </c>
      <c r="O425" s="26">
        <v>5446</v>
      </c>
      <c r="P425" s="26" t="s">
        <v>545</v>
      </c>
      <c r="Q425" s="26">
        <v>4109531000</v>
      </c>
      <c r="R425" s="26">
        <v>4109535207</v>
      </c>
      <c r="S425" s="26" t="s">
        <v>4692</v>
      </c>
      <c r="T425" s="26" t="s">
        <v>4693</v>
      </c>
      <c r="U425" s="26" t="s">
        <v>647</v>
      </c>
      <c r="V425" s="26" t="s">
        <v>4694</v>
      </c>
      <c r="W425" s="26" t="s">
        <v>545</v>
      </c>
      <c r="X425" s="26" t="s">
        <v>4695</v>
      </c>
      <c r="Y425" s="26" t="s">
        <v>4188</v>
      </c>
      <c r="Z425" s="26" t="s">
        <v>4696</v>
      </c>
      <c r="AA425" s="26" t="s">
        <v>545</v>
      </c>
      <c r="AB425" s="26">
        <v>8657697884</v>
      </c>
      <c r="AC425" s="26"/>
      <c r="AD425" s="26"/>
      <c r="AE425" s="26" t="s">
        <v>4697</v>
      </c>
      <c r="AF425" s="26" t="s">
        <v>4689</v>
      </c>
      <c r="AG425" s="26" t="s">
        <v>4690</v>
      </c>
      <c r="AH425" s="26" t="s">
        <v>4691</v>
      </c>
      <c r="AI425" s="26" t="s">
        <v>545</v>
      </c>
      <c r="AJ425" s="26" t="s">
        <v>4479</v>
      </c>
      <c r="AK425" s="26">
        <v>5446</v>
      </c>
      <c r="AL425" s="548" t="s">
        <v>545</v>
      </c>
      <c r="AM425" s="26"/>
      <c r="AN425" s="26"/>
      <c r="AO425" s="26"/>
      <c r="AP425" s="26"/>
      <c r="AQ425" s="26"/>
      <c r="AR425" s="26"/>
      <c r="AS425" s="26"/>
      <c r="AT425" s="26"/>
      <c r="AU425" s="26"/>
      <c r="AV425" s="26"/>
      <c r="AW425" s="26"/>
      <c r="AX425" s="26"/>
      <c r="AY425" s="26"/>
      <c r="AZ425" s="26"/>
      <c r="BA425" s="548"/>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t="s">
        <v>545</v>
      </c>
      <c r="CG425" s="26"/>
      <c r="CH425" s="26"/>
      <c r="CI425" s="26"/>
      <c r="CJ425" s="26"/>
      <c r="CK425" s="26"/>
      <c r="CL425" s="26"/>
      <c r="CM425" s="26"/>
      <c r="CN425" s="26">
        <v>1935</v>
      </c>
      <c r="CO425" s="26">
        <v>445</v>
      </c>
      <c r="CP425" s="26"/>
      <c r="CQ425" s="26"/>
      <c r="CR425" s="26"/>
      <c r="CS425" s="26" t="s">
        <v>561</v>
      </c>
      <c r="CT425" s="26">
        <v>12</v>
      </c>
      <c r="CU425" s="26"/>
      <c r="CV425" s="26"/>
      <c r="CW425" s="26">
        <v>18750</v>
      </c>
      <c r="CX425" s="740">
        <v>1295</v>
      </c>
      <c r="CY425" s="26"/>
      <c r="CZ425" s="26"/>
      <c r="DA425" s="26"/>
      <c r="DB425" s="26"/>
      <c r="DC425" s="26"/>
      <c r="DD425" s="26" t="s">
        <v>545</v>
      </c>
      <c r="DE425" s="26" t="s">
        <v>545</v>
      </c>
      <c r="DF425" s="26" t="s">
        <v>545</v>
      </c>
      <c r="DG425" s="26" t="s">
        <v>545</v>
      </c>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row>
    <row r="426" spans="1:155" x14ac:dyDescent="0.2">
      <c r="A426" s="739">
        <v>11504</v>
      </c>
      <c r="B426" s="26" t="s">
        <v>4698</v>
      </c>
      <c r="C426" s="26"/>
      <c r="D426" s="26"/>
      <c r="E426" s="26"/>
      <c r="F426" s="26"/>
      <c r="G426" s="26"/>
      <c r="H426" s="26"/>
      <c r="I426" s="26"/>
      <c r="J426" s="26" t="s">
        <v>4699</v>
      </c>
      <c r="K426" s="26" t="s">
        <v>1312</v>
      </c>
      <c r="L426" s="26" t="s">
        <v>2177</v>
      </c>
      <c r="M426" s="26"/>
      <c r="N426" s="26" t="s">
        <v>701</v>
      </c>
      <c r="O426" s="26">
        <v>28203</v>
      </c>
      <c r="P426" s="548" t="s">
        <v>545</v>
      </c>
      <c r="Q426" s="26">
        <v>2037744641</v>
      </c>
      <c r="R426" s="26"/>
      <c r="S426" s="26" t="s">
        <v>1628</v>
      </c>
      <c r="T426" s="26" t="s">
        <v>4700</v>
      </c>
      <c r="U426" s="26" t="s">
        <v>1262</v>
      </c>
      <c r="V426" s="26" t="s">
        <v>4701</v>
      </c>
      <c r="W426" s="26" t="s">
        <v>4702</v>
      </c>
      <c r="X426" s="26" t="s">
        <v>4390</v>
      </c>
      <c r="Y426" s="26" t="s">
        <v>4391</v>
      </c>
      <c r="Z426" s="26" t="s">
        <v>4703</v>
      </c>
      <c r="AA426" s="26" t="s">
        <v>4704</v>
      </c>
      <c r="AB426" s="26">
        <v>7045936188</v>
      </c>
      <c r="AC426" s="26"/>
      <c r="AD426" s="26">
        <v>7049739661</v>
      </c>
      <c r="AE426" s="26" t="s">
        <v>4705</v>
      </c>
      <c r="AF426" s="26" t="s">
        <v>4699</v>
      </c>
      <c r="AG426" s="26" t="s">
        <v>1312</v>
      </c>
      <c r="AH426" s="26" t="s">
        <v>2177</v>
      </c>
      <c r="AI426" s="26"/>
      <c r="AJ426" s="26" t="s">
        <v>701</v>
      </c>
      <c r="AK426" s="26">
        <v>28203</v>
      </c>
      <c r="AL426" s="548" t="s">
        <v>545</v>
      </c>
      <c r="AM426" s="26"/>
      <c r="AN426" s="26"/>
      <c r="AO426" s="26"/>
      <c r="AP426" s="26"/>
      <c r="AQ426" s="26"/>
      <c r="AR426" s="26"/>
      <c r="AS426" s="26"/>
      <c r="AT426" s="26"/>
      <c r="AU426" s="26"/>
      <c r="AV426" s="26"/>
      <c r="AW426" s="26"/>
      <c r="AX426" s="26"/>
      <c r="AY426" s="26"/>
      <c r="AZ426" s="26"/>
      <c r="BA426" s="548"/>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v>1348</v>
      </c>
      <c r="CO426" s="26">
        <v>1776</v>
      </c>
      <c r="CP426" s="26"/>
      <c r="CQ426" s="26"/>
      <c r="CR426" s="26"/>
      <c r="CS426" s="26" t="s">
        <v>561</v>
      </c>
      <c r="CT426" s="26">
        <v>12</v>
      </c>
      <c r="CU426" s="26"/>
      <c r="CV426" s="26"/>
      <c r="CW426" s="26">
        <v>65951</v>
      </c>
      <c r="CX426" s="26"/>
      <c r="CY426" s="26"/>
      <c r="CZ426" s="26"/>
      <c r="DA426" s="26"/>
      <c r="DB426" s="26"/>
      <c r="DC426" s="26"/>
      <c r="DD426" s="26" t="s">
        <v>1628</v>
      </c>
      <c r="DE426" s="26" t="s">
        <v>4700</v>
      </c>
      <c r="DF426" s="26" t="s">
        <v>1262</v>
      </c>
      <c r="DG426" s="26" t="s">
        <v>4701</v>
      </c>
      <c r="DH426" s="26">
        <v>7045941859</v>
      </c>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row>
    <row r="427" spans="1:155" x14ac:dyDescent="0.2">
      <c r="A427" s="739">
        <v>11302</v>
      </c>
      <c r="B427" s="26" t="s">
        <v>4706</v>
      </c>
      <c r="C427" s="26"/>
      <c r="D427" s="26"/>
      <c r="E427" s="26"/>
      <c r="F427" s="26"/>
      <c r="G427" s="26"/>
      <c r="H427" s="26"/>
      <c r="I427" s="26"/>
      <c r="J427" s="26" t="s">
        <v>4707</v>
      </c>
      <c r="K427" s="26"/>
      <c r="L427" s="26" t="s">
        <v>4708</v>
      </c>
      <c r="M427" s="26" t="s">
        <v>1602</v>
      </c>
      <c r="N427" s="26" t="s">
        <v>1603</v>
      </c>
      <c r="O427" s="26">
        <v>85251</v>
      </c>
      <c r="P427" s="26" t="s">
        <v>545</v>
      </c>
      <c r="Q427" s="26">
        <v>4157540617</v>
      </c>
      <c r="R427" s="26">
        <v>4153661530</v>
      </c>
      <c r="S427" s="26" t="s">
        <v>663</v>
      </c>
      <c r="T427" s="26" t="s">
        <v>1639</v>
      </c>
      <c r="U427" s="26" t="s">
        <v>647</v>
      </c>
      <c r="V427" s="26" t="s">
        <v>4709</v>
      </c>
      <c r="W427" s="26" t="s">
        <v>4710</v>
      </c>
      <c r="X427" s="26" t="s">
        <v>1461</v>
      </c>
      <c r="Y427" s="26" t="s">
        <v>4711</v>
      </c>
      <c r="Z427" s="26" t="s">
        <v>4712</v>
      </c>
      <c r="AA427" s="26" t="s">
        <v>4706</v>
      </c>
      <c r="AB427" s="26">
        <v>4157540617</v>
      </c>
      <c r="AC427" s="26"/>
      <c r="AD427" s="26">
        <v>4153661530</v>
      </c>
      <c r="AE427" s="26" t="s">
        <v>4709</v>
      </c>
      <c r="AF427" s="26" t="s">
        <v>4707</v>
      </c>
      <c r="AG427" s="26" t="s">
        <v>545</v>
      </c>
      <c r="AH427" s="26" t="s">
        <v>4708</v>
      </c>
      <c r="AI427" s="26" t="s">
        <v>1602</v>
      </c>
      <c r="AJ427" s="26" t="s">
        <v>1603</v>
      </c>
      <c r="AK427" s="26">
        <v>85251</v>
      </c>
      <c r="AL427" s="26" t="s">
        <v>545</v>
      </c>
      <c r="AM427" s="26"/>
      <c r="AN427" s="26"/>
      <c r="AO427" s="26"/>
      <c r="AP427" s="26"/>
      <c r="AQ427" s="26"/>
      <c r="AR427" s="26"/>
      <c r="AS427" s="26"/>
      <c r="AT427" s="26"/>
      <c r="AU427" s="26"/>
      <c r="AV427" s="26"/>
      <c r="AW427" s="26"/>
      <c r="AX427" s="26"/>
      <c r="AY427" s="26"/>
      <c r="AZ427" s="26"/>
      <c r="BA427" s="548"/>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t="s">
        <v>4713</v>
      </c>
      <c r="CG427" s="26"/>
      <c r="CH427" s="26"/>
      <c r="CI427" s="26"/>
      <c r="CJ427" s="26"/>
      <c r="CK427" s="26"/>
      <c r="CL427" s="26"/>
      <c r="CM427" s="26"/>
      <c r="CN427" s="26">
        <v>1154</v>
      </c>
      <c r="CO427" s="26">
        <v>1208</v>
      </c>
      <c r="CP427" s="26"/>
      <c r="CQ427" s="26"/>
      <c r="CR427" s="26"/>
      <c r="CS427" s="26" t="s">
        <v>561</v>
      </c>
      <c r="CT427" s="26">
        <v>12</v>
      </c>
      <c r="CU427" s="26"/>
      <c r="CV427" s="26"/>
      <c r="CW427" s="26">
        <v>16187</v>
      </c>
      <c r="CX427" s="26"/>
      <c r="CY427" s="26"/>
      <c r="CZ427" s="26"/>
      <c r="DA427" s="26"/>
      <c r="DB427" s="26"/>
      <c r="DC427" s="26"/>
      <c r="DD427" s="26" t="s">
        <v>3151</v>
      </c>
      <c r="DE427" s="26" t="s">
        <v>4714</v>
      </c>
      <c r="DF427" s="26" t="s">
        <v>665</v>
      </c>
      <c r="DG427" s="26" t="s">
        <v>4709</v>
      </c>
      <c r="DH427" s="26">
        <v>4157540617</v>
      </c>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row>
    <row r="428" spans="1:155" x14ac:dyDescent="0.2">
      <c r="A428" s="739">
        <v>10169</v>
      </c>
      <c r="B428" s="26" t="s">
        <v>4715</v>
      </c>
      <c r="C428" s="26"/>
      <c r="D428" s="26"/>
      <c r="E428" s="26"/>
      <c r="F428" s="26"/>
      <c r="G428" s="26"/>
      <c r="H428" s="26"/>
      <c r="I428" s="26"/>
      <c r="J428" s="26" t="s">
        <v>2894</v>
      </c>
      <c r="K428" s="26" t="s">
        <v>4716</v>
      </c>
      <c r="L428" s="26" t="s">
        <v>4717</v>
      </c>
      <c r="M428" s="26" t="s">
        <v>2896</v>
      </c>
      <c r="N428" s="26" t="s">
        <v>1066</v>
      </c>
      <c r="O428" s="26">
        <v>33647</v>
      </c>
      <c r="P428" s="26" t="s">
        <v>545</v>
      </c>
      <c r="Q428" s="26">
        <v>8139834100</v>
      </c>
      <c r="R428" s="26">
        <v>8139834404</v>
      </c>
      <c r="S428" s="26" t="s">
        <v>702</v>
      </c>
      <c r="T428" s="26" t="s">
        <v>2897</v>
      </c>
      <c r="U428" s="26" t="s">
        <v>1061</v>
      </c>
      <c r="V428" s="26" t="s">
        <v>2898</v>
      </c>
      <c r="W428" s="26" t="s">
        <v>4718</v>
      </c>
      <c r="X428" s="26" t="s">
        <v>702</v>
      </c>
      <c r="Y428" s="26" t="s">
        <v>2897</v>
      </c>
      <c r="Z428" s="26" t="s">
        <v>987</v>
      </c>
      <c r="AA428" s="26" t="s">
        <v>4715</v>
      </c>
      <c r="AB428" s="26">
        <v>8139834100</v>
      </c>
      <c r="AC428" s="26"/>
      <c r="AD428" s="26">
        <v>8139834404</v>
      </c>
      <c r="AE428" s="26" t="s">
        <v>2898</v>
      </c>
      <c r="AF428" s="26" t="s">
        <v>2894</v>
      </c>
      <c r="AG428" s="26" t="s">
        <v>4716</v>
      </c>
      <c r="AH428" s="26" t="s">
        <v>4717</v>
      </c>
      <c r="AI428" s="26" t="s">
        <v>2896</v>
      </c>
      <c r="AJ428" s="26" t="s">
        <v>1066</v>
      </c>
      <c r="AK428" s="26">
        <v>33647</v>
      </c>
      <c r="AL428" s="26" t="s">
        <v>545</v>
      </c>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t="s">
        <v>2900</v>
      </c>
      <c r="CG428" s="26"/>
      <c r="CH428" s="26"/>
      <c r="CI428" s="26"/>
      <c r="CJ428" s="26"/>
      <c r="CK428" s="26"/>
      <c r="CL428" s="26"/>
      <c r="CM428" s="26"/>
      <c r="CN428" s="26">
        <v>938</v>
      </c>
      <c r="CO428" s="26">
        <v>2983</v>
      </c>
      <c r="CP428" s="26"/>
      <c r="CQ428" s="26"/>
      <c r="CR428" s="26"/>
      <c r="CS428" s="26" t="s">
        <v>561</v>
      </c>
      <c r="CT428" s="26">
        <v>12</v>
      </c>
      <c r="CU428" s="26"/>
      <c r="CV428" s="26"/>
      <c r="CW428" s="26">
        <v>65978</v>
      </c>
      <c r="CX428" s="740">
        <v>241</v>
      </c>
      <c r="CY428" s="26"/>
      <c r="CZ428" s="26"/>
      <c r="DA428" s="26"/>
      <c r="DB428" s="26"/>
      <c r="DC428" s="26"/>
      <c r="DD428" s="26" t="s">
        <v>3372</v>
      </c>
      <c r="DE428" s="26" t="s">
        <v>4719</v>
      </c>
      <c r="DF428" s="26" t="s">
        <v>665</v>
      </c>
      <c r="DG428" s="26" t="s">
        <v>2898</v>
      </c>
      <c r="DH428" s="26">
        <v>8139834100</v>
      </c>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row>
    <row r="429" spans="1:155" x14ac:dyDescent="0.2">
      <c r="A429" s="739">
        <v>10170</v>
      </c>
      <c r="B429" s="26" t="s">
        <v>4720</v>
      </c>
      <c r="C429" s="26"/>
      <c r="D429" s="26"/>
      <c r="E429" s="26"/>
      <c r="F429" s="26"/>
      <c r="G429" s="26"/>
      <c r="H429" s="26"/>
      <c r="I429" s="26"/>
      <c r="J429" s="26" t="s">
        <v>2894</v>
      </c>
      <c r="K429" s="26" t="s">
        <v>4716</v>
      </c>
      <c r="L429" s="26" t="s">
        <v>4717</v>
      </c>
      <c r="M429" s="26" t="s">
        <v>2896</v>
      </c>
      <c r="N429" s="26" t="s">
        <v>1066</v>
      </c>
      <c r="O429" s="26">
        <v>33647</v>
      </c>
      <c r="P429" s="26" t="s">
        <v>545</v>
      </c>
      <c r="Q429" s="26">
        <v>8139834100</v>
      </c>
      <c r="R429" s="26">
        <v>8139834404</v>
      </c>
      <c r="S429" s="26" t="s">
        <v>702</v>
      </c>
      <c r="T429" s="26" t="s">
        <v>2897</v>
      </c>
      <c r="U429" s="26" t="s">
        <v>987</v>
      </c>
      <c r="V429" s="26" t="s">
        <v>2898</v>
      </c>
      <c r="W429" s="26" t="s">
        <v>4721</v>
      </c>
      <c r="X429" s="26" t="s">
        <v>702</v>
      </c>
      <c r="Y429" s="26" t="s">
        <v>2897</v>
      </c>
      <c r="Z429" s="26" t="s">
        <v>1061</v>
      </c>
      <c r="AA429" s="26" t="s">
        <v>4720</v>
      </c>
      <c r="AB429" s="26">
        <v>8139834100</v>
      </c>
      <c r="AC429" s="26"/>
      <c r="AD429" s="26">
        <v>8139834404</v>
      </c>
      <c r="AE429" s="26" t="s">
        <v>2898</v>
      </c>
      <c r="AF429" s="26" t="s">
        <v>2894</v>
      </c>
      <c r="AG429" s="26" t="s">
        <v>4716</v>
      </c>
      <c r="AH429" s="26" t="s">
        <v>4717</v>
      </c>
      <c r="AI429" s="26" t="s">
        <v>2896</v>
      </c>
      <c r="AJ429" s="26" t="s">
        <v>1066</v>
      </c>
      <c r="AK429" s="26">
        <v>33647</v>
      </c>
      <c r="AL429" s="26" t="s">
        <v>545</v>
      </c>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t="s">
        <v>2900</v>
      </c>
      <c r="CG429" s="26"/>
      <c r="CH429" s="26"/>
      <c r="CI429" s="26"/>
      <c r="CJ429" s="26"/>
      <c r="CK429" s="26"/>
      <c r="CL429" s="26"/>
      <c r="CM429" s="26"/>
      <c r="CN429" s="26">
        <v>939</v>
      </c>
      <c r="CO429" s="26">
        <v>2984</v>
      </c>
      <c r="CP429" s="26"/>
      <c r="CQ429" s="26"/>
      <c r="CR429" s="26"/>
      <c r="CS429" s="26" t="s">
        <v>561</v>
      </c>
      <c r="CT429" s="26">
        <v>12</v>
      </c>
      <c r="CU429" s="26"/>
      <c r="CV429" s="26"/>
      <c r="CW429" s="26">
        <v>97136</v>
      </c>
      <c r="CX429" s="740">
        <v>241</v>
      </c>
      <c r="CY429" s="26"/>
      <c r="CZ429" s="26"/>
      <c r="DA429" s="26"/>
      <c r="DB429" s="26"/>
      <c r="DC429" s="26"/>
      <c r="DD429" s="26" t="s">
        <v>3372</v>
      </c>
      <c r="DE429" s="26" t="s">
        <v>4719</v>
      </c>
      <c r="DF429" s="26" t="s">
        <v>665</v>
      </c>
      <c r="DG429" s="26" t="s">
        <v>2898</v>
      </c>
      <c r="DH429" s="26">
        <v>8139834100</v>
      </c>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row>
    <row r="430" spans="1:155" x14ac:dyDescent="0.2">
      <c r="A430" s="739">
        <v>11508</v>
      </c>
      <c r="B430" s="26" t="s">
        <v>4722</v>
      </c>
      <c r="C430" s="26"/>
      <c r="D430" s="26"/>
      <c r="E430" s="26"/>
      <c r="F430" s="26"/>
      <c r="G430" s="26"/>
      <c r="H430" s="26"/>
      <c r="I430" s="26"/>
      <c r="J430" s="26" t="s">
        <v>4223</v>
      </c>
      <c r="K430" s="26"/>
      <c r="L430" s="26" t="s">
        <v>4224</v>
      </c>
      <c r="M430" s="26" t="s">
        <v>4225</v>
      </c>
      <c r="N430" s="26" t="s">
        <v>701</v>
      </c>
      <c r="O430" s="26">
        <v>27102</v>
      </c>
      <c r="P430" s="26">
        <v>3199</v>
      </c>
      <c r="Q430" s="26">
        <v>3364352000</v>
      </c>
      <c r="R430" s="26"/>
      <c r="S430" s="26" t="s">
        <v>591</v>
      </c>
      <c r="T430" s="26" t="s">
        <v>4226</v>
      </c>
      <c r="U430" s="26" t="s">
        <v>545</v>
      </c>
      <c r="V430" s="26" t="s">
        <v>545</v>
      </c>
      <c r="W430" s="26" t="s">
        <v>4227</v>
      </c>
      <c r="X430" s="26" t="s">
        <v>2120</v>
      </c>
      <c r="Y430" s="26" t="s">
        <v>2955</v>
      </c>
      <c r="Z430" s="26" t="s">
        <v>4228</v>
      </c>
      <c r="AA430" s="26" t="s">
        <v>4229</v>
      </c>
      <c r="AB430" s="26">
        <v>9049922676</v>
      </c>
      <c r="AC430" s="26"/>
      <c r="AD430" s="26"/>
      <c r="AE430" s="26" t="s">
        <v>4230</v>
      </c>
      <c r="AF430" s="26" t="s">
        <v>4231</v>
      </c>
      <c r="AG430" s="26" t="s">
        <v>4232</v>
      </c>
      <c r="AH430" s="26" t="s">
        <v>4233</v>
      </c>
      <c r="AI430" s="26" t="s">
        <v>4233</v>
      </c>
      <c r="AJ430" s="26" t="s">
        <v>764</v>
      </c>
      <c r="AK430" s="26">
        <v>53212</v>
      </c>
      <c r="AL430" s="26" t="s">
        <v>545</v>
      </c>
      <c r="AM430" s="26" t="s">
        <v>4234</v>
      </c>
      <c r="AN430" s="26" t="s">
        <v>4235</v>
      </c>
      <c r="AO430" s="26" t="s">
        <v>4723</v>
      </c>
      <c r="AP430" s="26" t="s">
        <v>4229</v>
      </c>
      <c r="AQ430" s="26">
        <v>4149992013</v>
      </c>
      <c r="AR430" s="26"/>
      <c r="AS430" s="26"/>
      <c r="AT430" s="26" t="s">
        <v>4237</v>
      </c>
      <c r="AU430" s="26" t="s">
        <v>4231</v>
      </c>
      <c r="AV430" s="26" t="s">
        <v>4232</v>
      </c>
      <c r="AW430" s="26" t="s">
        <v>4233</v>
      </c>
      <c r="AX430" s="26" t="s">
        <v>4233</v>
      </c>
      <c r="AY430" s="26" t="s">
        <v>764</v>
      </c>
      <c r="AZ430" s="26" t="s">
        <v>4238</v>
      </c>
      <c r="BA430" s="26" t="s">
        <v>545</v>
      </c>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t="s">
        <v>4239</v>
      </c>
      <c r="CG430" s="26"/>
      <c r="CH430" s="26"/>
      <c r="CI430" s="26"/>
      <c r="CJ430" s="26"/>
      <c r="CK430" s="26"/>
      <c r="CL430" s="26"/>
      <c r="CM430" s="26"/>
      <c r="CN430" s="26">
        <v>1352</v>
      </c>
      <c r="CO430" s="26">
        <v>1764</v>
      </c>
      <c r="CP430" s="26">
        <v>1687</v>
      </c>
      <c r="CQ430" s="26"/>
      <c r="CR430" s="26"/>
      <c r="CS430" s="26" t="s">
        <v>561</v>
      </c>
      <c r="CT430" s="26">
        <v>12</v>
      </c>
      <c r="CU430" s="26"/>
      <c r="CV430" s="26"/>
      <c r="CW430" s="26">
        <v>38660</v>
      </c>
      <c r="CX430" s="740">
        <v>8</v>
      </c>
      <c r="CY430" s="26"/>
      <c r="CZ430" s="26"/>
      <c r="DA430" s="26"/>
      <c r="DB430" s="26"/>
      <c r="DC430" s="26"/>
      <c r="DD430" s="26" t="s">
        <v>3167</v>
      </c>
      <c r="DE430" s="26" t="s">
        <v>4240</v>
      </c>
      <c r="DF430" s="26" t="s">
        <v>4241</v>
      </c>
      <c r="DG430" s="26" t="s">
        <v>4242</v>
      </c>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row>
    <row r="431" spans="1:155" x14ac:dyDescent="0.2">
      <c r="A431" s="739">
        <v>11509</v>
      </c>
      <c r="B431" s="26" t="s">
        <v>4724</v>
      </c>
      <c r="C431" s="26"/>
      <c r="D431" s="26"/>
      <c r="E431" s="26"/>
      <c r="F431" s="26"/>
      <c r="G431" s="26"/>
      <c r="H431" s="26"/>
      <c r="I431" s="26"/>
      <c r="J431" s="26" t="s">
        <v>3297</v>
      </c>
      <c r="K431" s="26"/>
      <c r="L431" s="26" t="s">
        <v>2973</v>
      </c>
      <c r="M431" s="26"/>
      <c r="N431" s="26" t="s">
        <v>911</v>
      </c>
      <c r="O431" s="26">
        <v>91365</v>
      </c>
      <c r="P431" s="26" t="s">
        <v>545</v>
      </c>
      <c r="Q431" s="26">
        <v>8188767924</v>
      </c>
      <c r="R431" s="26"/>
      <c r="S431" s="26"/>
      <c r="T431" s="26"/>
      <c r="U431" s="26"/>
      <c r="V431" s="26"/>
      <c r="W431" s="26"/>
      <c r="X431" s="26" t="s">
        <v>575</v>
      </c>
      <c r="Y431" s="26" t="s">
        <v>576</v>
      </c>
      <c r="Z431" s="26" t="s">
        <v>545</v>
      </c>
      <c r="AA431" s="26" t="s">
        <v>577</v>
      </c>
      <c r="AB431" s="26"/>
      <c r="AC431" s="26"/>
      <c r="AD431" s="26"/>
      <c r="AE431" s="26" t="s">
        <v>578</v>
      </c>
      <c r="AF431" s="26" t="s">
        <v>545</v>
      </c>
      <c r="AG431" s="26" t="s">
        <v>545</v>
      </c>
      <c r="AH431" s="26" t="s">
        <v>545</v>
      </c>
      <c r="AI431" s="26"/>
      <c r="AJ431" s="26" t="s">
        <v>545</v>
      </c>
      <c r="AK431" s="26" t="s">
        <v>545</v>
      </c>
      <c r="AL431" s="26" t="s">
        <v>545</v>
      </c>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v>1353</v>
      </c>
      <c r="CO431" s="26">
        <v>380</v>
      </c>
      <c r="CP431" s="26"/>
      <c r="CQ431" s="26"/>
      <c r="CR431" s="26"/>
      <c r="CS431" s="26" t="s">
        <v>561</v>
      </c>
      <c r="CT431" s="26">
        <v>12</v>
      </c>
      <c r="CU431" s="26"/>
      <c r="CV431" s="26"/>
      <c r="CW431" s="26">
        <v>21687</v>
      </c>
      <c r="CX431" s="26"/>
      <c r="CY431" s="26"/>
      <c r="CZ431" s="26"/>
      <c r="DA431" s="26"/>
      <c r="DB431" s="26"/>
      <c r="DC431" s="26"/>
      <c r="DD431" s="26" t="s">
        <v>545</v>
      </c>
      <c r="DE431" s="26" t="s">
        <v>545</v>
      </c>
      <c r="DF431" s="26" t="s">
        <v>545</v>
      </c>
      <c r="DG431" s="26" t="s">
        <v>545</v>
      </c>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row>
    <row r="432" spans="1:155" x14ac:dyDescent="0.2">
      <c r="A432" s="739">
        <v>11511</v>
      </c>
      <c r="B432" s="26" t="s">
        <v>4725</v>
      </c>
      <c r="C432" s="26"/>
      <c r="D432" s="26"/>
      <c r="E432" s="26"/>
      <c r="F432" s="26"/>
      <c r="G432" s="26"/>
      <c r="H432" s="26"/>
      <c r="I432" s="26"/>
      <c r="J432" s="26" t="s">
        <v>4726</v>
      </c>
      <c r="K432" s="26"/>
      <c r="L432" s="26" t="s">
        <v>4727</v>
      </c>
      <c r="M432" s="26" t="s">
        <v>4728</v>
      </c>
      <c r="N432" s="26" t="s">
        <v>764</v>
      </c>
      <c r="O432" s="26">
        <v>54481</v>
      </c>
      <c r="P432" s="26">
        <v>8020</v>
      </c>
      <c r="Q432" s="26">
        <v>7153466000</v>
      </c>
      <c r="R432" s="26"/>
      <c r="S432" s="26" t="s">
        <v>4729</v>
      </c>
      <c r="T432" s="26" t="s">
        <v>3242</v>
      </c>
      <c r="U432" s="26" t="s">
        <v>553</v>
      </c>
      <c r="V432" s="26" t="s">
        <v>4730</v>
      </c>
      <c r="W432" s="26" t="s">
        <v>4731</v>
      </c>
      <c r="X432" s="26" t="s">
        <v>4732</v>
      </c>
      <c r="Y432" s="26" t="s">
        <v>1467</v>
      </c>
      <c r="Z432" s="26" t="s">
        <v>4733</v>
      </c>
      <c r="AA432" s="26" t="s">
        <v>4734</v>
      </c>
      <c r="AB432" s="26">
        <v>7153467923</v>
      </c>
      <c r="AC432" s="26"/>
      <c r="AD432" s="26"/>
      <c r="AE432" s="26" t="s">
        <v>4730</v>
      </c>
      <c r="AF432" s="26" t="s">
        <v>4726</v>
      </c>
      <c r="AG432" s="26" t="s">
        <v>545</v>
      </c>
      <c r="AH432" s="26" t="s">
        <v>4727</v>
      </c>
      <c r="AI432" s="26" t="s">
        <v>4728</v>
      </c>
      <c r="AJ432" s="26" t="s">
        <v>764</v>
      </c>
      <c r="AK432" s="26">
        <v>54481</v>
      </c>
      <c r="AL432" s="26" t="s">
        <v>545</v>
      </c>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t="s">
        <v>4735</v>
      </c>
      <c r="CG432" s="26"/>
      <c r="CH432" s="26"/>
      <c r="CI432" s="26"/>
      <c r="CJ432" s="26"/>
      <c r="CK432" s="26"/>
      <c r="CL432" s="26"/>
      <c r="CM432" s="26"/>
      <c r="CN432" s="26">
        <v>1355</v>
      </c>
      <c r="CO432" s="26">
        <v>756</v>
      </c>
      <c r="CP432" s="26"/>
      <c r="CQ432" s="26"/>
      <c r="CR432" s="26"/>
      <c r="CS432" s="26" t="s">
        <v>561</v>
      </c>
      <c r="CT432" s="26">
        <v>12</v>
      </c>
      <c r="CU432" s="26"/>
      <c r="CV432" s="26"/>
      <c r="CW432" s="26">
        <v>23434</v>
      </c>
      <c r="CX432" s="740">
        <v>169</v>
      </c>
      <c r="CY432" s="26"/>
      <c r="CZ432" s="26"/>
      <c r="DA432" s="26"/>
      <c r="DB432" s="26"/>
      <c r="DC432" s="26"/>
      <c r="DD432" s="26" t="s">
        <v>4086</v>
      </c>
      <c r="DE432" s="26" t="s">
        <v>4736</v>
      </c>
      <c r="DF432" s="26" t="s">
        <v>4737</v>
      </c>
      <c r="DG432" s="26" t="s">
        <v>4738</v>
      </c>
      <c r="DH432" s="26">
        <v>7153466605</v>
      </c>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row>
    <row r="433" spans="1:155" x14ac:dyDescent="0.2">
      <c r="A433" s="739">
        <v>11512</v>
      </c>
      <c r="B433" s="26" t="s">
        <v>4739</v>
      </c>
      <c r="C433" s="26" t="s">
        <v>545</v>
      </c>
      <c r="D433" s="26"/>
      <c r="E433" s="26"/>
      <c r="F433" s="26"/>
      <c r="G433" s="26" t="s">
        <v>545</v>
      </c>
      <c r="H433" s="26" t="s">
        <v>545</v>
      </c>
      <c r="I433" s="26" t="s">
        <v>545</v>
      </c>
      <c r="J433" s="26" t="s">
        <v>4740</v>
      </c>
      <c r="K433" s="26"/>
      <c r="L433" s="26" t="s">
        <v>1768</v>
      </c>
      <c r="M433" s="26" t="s">
        <v>972</v>
      </c>
      <c r="N433" s="26" t="s">
        <v>654</v>
      </c>
      <c r="O433" s="26">
        <v>50266</v>
      </c>
      <c r="P433" s="26" t="s">
        <v>545</v>
      </c>
      <c r="Q433" s="26">
        <v>5154405500</v>
      </c>
      <c r="R433" s="26">
        <v>8775860249</v>
      </c>
      <c r="S433" s="26" t="s">
        <v>4741</v>
      </c>
      <c r="T433" s="26" t="s">
        <v>4742</v>
      </c>
      <c r="U433" s="26" t="s">
        <v>4743</v>
      </c>
      <c r="V433" s="26" t="s">
        <v>4744</v>
      </c>
      <c r="W433" s="26" t="s">
        <v>4745</v>
      </c>
      <c r="X433" s="26" t="s">
        <v>3678</v>
      </c>
      <c r="Y433" s="26" t="s">
        <v>4746</v>
      </c>
      <c r="Z433" s="26" t="s">
        <v>3002</v>
      </c>
      <c r="AA433" s="26" t="s">
        <v>4747</v>
      </c>
      <c r="AB433" s="26">
        <v>5154405500</v>
      </c>
      <c r="AC433" s="26">
        <v>35959</v>
      </c>
      <c r="AD433" s="26">
        <v>8775860249</v>
      </c>
      <c r="AE433" s="26" t="s">
        <v>4748</v>
      </c>
      <c r="AF433" s="26" t="s">
        <v>4740</v>
      </c>
      <c r="AG433" s="26" t="s">
        <v>545</v>
      </c>
      <c r="AH433" s="26" t="s">
        <v>1768</v>
      </c>
      <c r="AI433" s="26" t="s">
        <v>972</v>
      </c>
      <c r="AJ433" s="26" t="s">
        <v>654</v>
      </c>
      <c r="AK433" s="26">
        <v>50266</v>
      </c>
      <c r="AL433" s="26" t="s">
        <v>545</v>
      </c>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t="s">
        <v>4749</v>
      </c>
      <c r="CG433" s="26"/>
      <c r="CH433" s="26"/>
      <c r="CI433" s="26"/>
      <c r="CJ433" s="26"/>
      <c r="CK433" s="26"/>
      <c r="CL433" s="26"/>
      <c r="CM433" s="26"/>
      <c r="CN433" s="26">
        <v>1356</v>
      </c>
      <c r="CO433" s="26">
        <v>1777</v>
      </c>
      <c r="CP433" s="26"/>
      <c r="CQ433" s="26"/>
      <c r="CR433" s="26"/>
      <c r="CS433" s="26" t="s">
        <v>561</v>
      </c>
      <c r="CT433" s="26">
        <v>12</v>
      </c>
      <c r="CU433" s="26"/>
      <c r="CV433" s="26"/>
      <c r="CW433" s="26">
        <v>66044</v>
      </c>
      <c r="CX433" s="740">
        <v>431</v>
      </c>
      <c r="CY433" s="26"/>
      <c r="CZ433" s="26"/>
      <c r="DA433" s="26"/>
      <c r="DB433" s="26"/>
      <c r="DC433" s="26" t="s">
        <v>545</v>
      </c>
      <c r="DD433" s="26" t="s">
        <v>4741</v>
      </c>
      <c r="DE433" s="26" t="s">
        <v>4742</v>
      </c>
      <c r="DF433" s="26" t="s">
        <v>4743</v>
      </c>
      <c r="DG433" s="26" t="s">
        <v>4744</v>
      </c>
      <c r="DH433" s="26">
        <v>5154405500</v>
      </c>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row>
    <row r="434" spans="1:155" x14ac:dyDescent="0.2">
      <c r="A434" s="739">
        <v>11513</v>
      </c>
      <c r="B434" s="26" t="s">
        <v>4750</v>
      </c>
      <c r="C434" s="26"/>
      <c r="D434" s="26"/>
      <c r="E434" s="26"/>
      <c r="F434" s="26"/>
      <c r="G434" s="26"/>
      <c r="H434" s="26"/>
      <c r="I434" s="26"/>
      <c r="J434" s="26" t="s">
        <v>4751</v>
      </c>
      <c r="K434" s="26" t="s">
        <v>4752</v>
      </c>
      <c r="L434" s="26" t="s">
        <v>4753</v>
      </c>
      <c r="M434" s="26" t="s">
        <v>1425</v>
      </c>
      <c r="N434" s="26" t="s">
        <v>823</v>
      </c>
      <c r="O434" s="26">
        <v>45458</v>
      </c>
      <c r="P434" s="26" t="s">
        <v>545</v>
      </c>
      <c r="Q434" s="26">
        <v>9374286218</v>
      </c>
      <c r="R434" s="26">
        <v>9374286204</v>
      </c>
      <c r="S434" s="26" t="s">
        <v>4754</v>
      </c>
      <c r="T434" s="26" t="s">
        <v>4755</v>
      </c>
      <c r="U434" s="26" t="s">
        <v>647</v>
      </c>
      <c r="V434" s="26" t="s">
        <v>4756</v>
      </c>
      <c r="W434" s="26" t="s">
        <v>4757</v>
      </c>
      <c r="X434" s="26" t="s">
        <v>4758</v>
      </c>
      <c r="Y434" s="26" t="s">
        <v>4759</v>
      </c>
      <c r="Z434" s="26" t="s">
        <v>1710</v>
      </c>
      <c r="AA434" s="26" t="s">
        <v>4750</v>
      </c>
      <c r="AB434" s="26">
        <v>9374286218</v>
      </c>
      <c r="AC434" s="26"/>
      <c r="AD434" s="26">
        <v>9374286204</v>
      </c>
      <c r="AE434" s="26" t="s">
        <v>4756</v>
      </c>
      <c r="AF434" s="26" t="s">
        <v>4751</v>
      </c>
      <c r="AG434" s="26" t="s">
        <v>4752</v>
      </c>
      <c r="AH434" s="26" t="s">
        <v>4753</v>
      </c>
      <c r="AI434" s="26" t="s">
        <v>1425</v>
      </c>
      <c r="AJ434" s="26" t="s">
        <v>823</v>
      </c>
      <c r="AK434" s="26">
        <v>45458</v>
      </c>
      <c r="AL434" s="26" t="s">
        <v>545</v>
      </c>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v>1357</v>
      </c>
      <c r="CO434" s="26">
        <v>1778</v>
      </c>
      <c r="CP434" s="26"/>
      <c r="CQ434" s="26"/>
      <c r="CR434" s="26"/>
      <c r="CS434" s="26" t="s">
        <v>561</v>
      </c>
      <c r="CT434" s="26">
        <v>12</v>
      </c>
      <c r="CU434" s="26"/>
      <c r="CV434" s="26"/>
      <c r="CW434" s="26">
        <v>20451</v>
      </c>
      <c r="CX434" s="26"/>
      <c r="CY434" s="26"/>
      <c r="CZ434" s="26"/>
      <c r="DA434" s="26"/>
      <c r="DB434" s="26"/>
      <c r="DC434" s="26"/>
      <c r="DD434" s="26" t="s">
        <v>4760</v>
      </c>
      <c r="DE434" s="26" t="s">
        <v>4761</v>
      </c>
      <c r="DF434" s="26" t="s">
        <v>4762</v>
      </c>
      <c r="DG434" s="26" t="s">
        <v>4756</v>
      </c>
      <c r="DH434" s="26">
        <v>9374286218</v>
      </c>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row>
    <row r="435" spans="1:155" x14ac:dyDescent="0.2">
      <c r="A435" s="739">
        <v>11467</v>
      </c>
      <c r="B435" s="26" t="s">
        <v>4763</v>
      </c>
      <c r="C435" s="26" t="s">
        <v>545</v>
      </c>
      <c r="D435" s="26"/>
      <c r="E435" s="26"/>
      <c r="F435" s="26"/>
      <c r="G435" s="26" t="s">
        <v>545</v>
      </c>
      <c r="H435" s="26" t="s">
        <v>545</v>
      </c>
      <c r="I435" s="26" t="s">
        <v>545</v>
      </c>
      <c r="J435" s="26" t="s">
        <v>4764</v>
      </c>
      <c r="K435" s="26"/>
      <c r="L435" s="26" t="s">
        <v>1164</v>
      </c>
      <c r="M435" s="26" t="s">
        <v>4765</v>
      </c>
      <c r="N435" s="26" t="s">
        <v>764</v>
      </c>
      <c r="O435" s="26">
        <v>53783</v>
      </c>
      <c r="P435" s="26" t="s">
        <v>545</v>
      </c>
      <c r="Q435" s="26">
        <v>6082424100</v>
      </c>
      <c r="R435" s="26"/>
      <c r="S435" s="26" t="s">
        <v>3052</v>
      </c>
      <c r="T435" s="26" t="s">
        <v>4766</v>
      </c>
      <c r="U435" s="26" t="s">
        <v>4767</v>
      </c>
      <c r="V435" s="26" t="s">
        <v>4768</v>
      </c>
      <c r="W435" s="26" t="s">
        <v>545</v>
      </c>
      <c r="X435" s="26" t="s">
        <v>2997</v>
      </c>
      <c r="Y435" s="26" t="s">
        <v>4769</v>
      </c>
      <c r="Z435" s="26" t="s">
        <v>4770</v>
      </c>
      <c r="AA435" s="26" t="s">
        <v>4763</v>
      </c>
      <c r="AB435" s="26">
        <v>6082424100</v>
      </c>
      <c r="AC435" s="26"/>
      <c r="AD435" s="26"/>
      <c r="AE435" s="26" t="s">
        <v>4768</v>
      </c>
      <c r="AF435" s="26" t="s">
        <v>4764</v>
      </c>
      <c r="AG435" s="26" t="s">
        <v>545</v>
      </c>
      <c r="AH435" s="26" t="s">
        <v>1164</v>
      </c>
      <c r="AI435" s="26" t="s">
        <v>4765</v>
      </c>
      <c r="AJ435" s="26" t="s">
        <v>764</v>
      </c>
      <c r="AK435" s="26">
        <v>53783</v>
      </c>
      <c r="AL435" s="26" t="s">
        <v>545</v>
      </c>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t="s">
        <v>545</v>
      </c>
      <c r="CG435" s="26"/>
      <c r="CH435" s="26"/>
      <c r="CI435" s="26"/>
      <c r="CJ435" s="26"/>
      <c r="CK435" s="26"/>
      <c r="CL435" s="26"/>
      <c r="CM435" s="26"/>
      <c r="CN435" s="26">
        <v>1312</v>
      </c>
      <c r="CO435" s="26">
        <v>1765</v>
      </c>
      <c r="CP435" s="26"/>
      <c r="CQ435" s="26"/>
      <c r="CR435" s="26"/>
      <c r="CS435" s="26" t="s">
        <v>561</v>
      </c>
      <c r="CT435" s="26">
        <v>12</v>
      </c>
      <c r="CU435" s="26"/>
      <c r="CV435" s="26"/>
      <c r="CW435" s="26">
        <v>27138</v>
      </c>
      <c r="CX435" s="740">
        <v>5378</v>
      </c>
      <c r="CY435" s="26"/>
      <c r="CZ435" s="26"/>
      <c r="DA435" s="26"/>
      <c r="DB435" s="26"/>
      <c r="DC435" s="26" t="s">
        <v>545</v>
      </c>
      <c r="DD435" s="26" t="s">
        <v>4729</v>
      </c>
      <c r="DE435" s="26" t="s">
        <v>4771</v>
      </c>
      <c r="DF435" s="26" t="s">
        <v>4772</v>
      </c>
      <c r="DG435" s="26" t="s">
        <v>1212</v>
      </c>
      <c r="DH435" s="26">
        <v>6082424100</v>
      </c>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row>
    <row r="436" spans="1:155" x14ac:dyDescent="0.2">
      <c r="A436" s="739">
        <v>11514</v>
      </c>
      <c r="B436" s="26" t="s">
        <v>4773</v>
      </c>
      <c r="C436" s="26"/>
      <c r="D436" s="26"/>
      <c r="E436" s="26"/>
      <c r="F436" s="26"/>
      <c r="G436" s="26"/>
      <c r="H436" s="26"/>
      <c r="I436" s="26"/>
      <c r="J436" s="26" t="s">
        <v>651</v>
      </c>
      <c r="K436" s="26"/>
      <c r="L436" s="26" t="s">
        <v>652</v>
      </c>
      <c r="M436" s="26" t="s">
        <v>653</v>
      </c>
      <c r="N436" s="26" t="s">
        <v>654</v>
      </c>
      <c r="O436" s="26">
        <v>50306</v>
      </c>
      <c r="P436" s="26">
        <v>9190</v>
      </c>
      <c r="Q436" s="26">
        <v>5154733000</v>
      </c>
      <c r="R436" s="26">
        <v>5154733015</v>
      </c>
      <c r="S436" s="26" t="s">
        <v>655</v>
      </c>
      <c r="T436" s="26" t="s">
        <v>656</v>
      </c>
      <c r="U436" s="26" t="s">
        <v>657</v>
      </c>
      <c r="V436" s="26"/>
      <c r="W436" s="26" t="s">
        <v>658</v>
      </c>
      <c r="X436" s="26" t="s">
        <v>659</v>
      </c>
      <c r="Y436" s="26" t="s">
        <v>660</v>
      </c>
      <c r="Z436" s="26" t="s">
        <v>661</v>
      </c>
      <c r="AA436" s="26" t="s">
        <v>4773</v>
      </c>
      <c r="AB436" s="26">
        <v>5154733422</v>
      </c>
      <c r="AC436" s="26"/>
      <c r="AD436" s="26">
        <v>8442311049</v>
      </c>
      <c r="AE436" s="26" t="s">
        <v>662</v>
      </c>
      <c r="AF436" s="26" t="s">
        <v>651</v>
      </c>
      <c r="AG436" s="26" t="s">
        <v>545</v>
      </c>
      <c r="AH436" s="26" t="s">
        <v>652</v>
      </c>
      <c r="AI436" s="26" t="s">
        <v>653</v>
      </c>
      <c r="AJ436" s="26" t="s">
        <v>654</v>
      </c>
      <c r="AK436" s="26">
        <v>50306</v>
      </c>
      <c r="AL436" s="26">
        <v>9190</v>
      </c>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t="s">
        <v>545</v>
      </c>
      <c r="CG436" s="26"/>
      <c r="CH436" s="26"/>
      <c r="CI436" s="26"/>
      <c r="CJ436" s="26"/>
      <c r="CK436" s="26"/>
      <c r="CL436" s="26"/>
      <c r="CM436" s="26"/>
      <c r="CN436" s="26">
        <v>1358</v>
      </c>
      <c r="CO436" s="26">
        <v>3097</v>
      </c>
      <c r="CP436" s="26"/>
      <c r="CQ436" s="26"/>
      <c r="CR436" s="26"/>
      <c r="CS436" s="26" t="s">
        <v>561</v>
      </c>
      <c r="CT436" s="26">
        <v>12</v>
      </c>
      <c r="CU436" s="26"/>
      <c r="CV436" s="26"/>
      <c r="CW436" s="26">
        <v>23612</v>
      </c>
      <c r="CX436" s="740">
        <v>98</v>
      </c>
      <c r="CY436" s="26"/>
      <c r="CZ436" s="26"/>
      <c r="DA436" s="26"/>
      <c r="DB436" s="26"/>
      <c r="DC436" s="26"/>
      <c r="DD436" s="26" t="s">
        <v>663</v>
      </c>
      <c r="DE436" s="26" t="s">
        <v>664</v>
      </c>
      <c r="DF436" s="26" t="s">
        <v>665</v>
      </c>
      <c r="DG436" s="26" t="s">
        <v>666</v>
      </c>
      <c r="DH436" s="26">
        <v>5154733417</v>
      </c>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row>
    <row r="437" spans="1:155" x14ac:dyDescent="0.2">
      <c r="A437" s="739">
        <v>11515</v>
      </c>
      <c r="B437" s="26" t="s">
        <v>4774</v>
      </c>
      <c r="C437" s="26"/>
      <c r="D437" s="26"/>
      <c r="E437" s="26"/>
      <c r="F437" s="26"/>
      <c r="G437" s="26"/>
      <c r="H437" s="26"/>
      <c r="I437" s="26"/>
      <c r="J437" s="26" t="s">
        <v>4775</v>
      </c>
      <c r="K437" s="26"/>
      <c r="L437" s="26" t="s">
        <v>899</v>
      </c>
      <c r="M437" s="26"/>
      <c r="N437" s="26" t="s">
        <v>901</v>
      </c>
      <c r="O437" s="26">
        <v>55440</v>
      </c>
      <c r="P437" s="26">
        <v>9425</v>
      </c>
      <c r="Q437" s="26">
        <v>7639517008</v>
      </c>
      <c r="R437" s="26">
        <v>7639517092</v>
      </c>
      <c r="S437" s="26" t="s">
        <v>2784</v>
      </c>
      <c r="T437" s="26" t="s">
        <v>4776</v>
      </c>
      <c r="U437" s="26" t="s">
        <v>4777</v>
      </c>
      <c r="V437" s="26" t="s">
        <v>4778</v>
      </c>
      <c r="W437" s="26" t="s">
        <v>4779</v>
      </c>
      <c r="X437" s="26" t="s">
        <v>4780</v>
      </c>
      <c r="Y437" s="26" t="s">
        <v>4781</v>
      </c>
      <c r="Z437" s="26" t="s">
        <v>619</v>
      </c>
      <c r="AA437" s="26" t="s">
        <v>4774</v>
      </c>
      <c r="AB437" s="26">
        <v>7639517115</v>
      </c>
      <c r="AC437" s="26"/>
      <c r="AD437" s="26"/>
      <c r="AE437" s="26" t="s">
        <v>4782</v>
      </c>
      <c r="AF437" s="26" t="s">
        <v>4783</v>
      </c>
      <c r="AG437" s="26" t="s">
        <v>4784</v>
      </c>
      <c r="AH437" s="26" t="s">
        <v>1768</v>
      </c>
      <c r="AI437" s="26" t="s">
        <v>653</v>
      </c>
      <c r="AJ437" s="26" t="s">
        <v>654</v>
      </c>
      <c r="AK437" s="26">
        <v>50266</v>
      </c>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t="s">
        <v>4785</v>
      </c>
      <c r="CG437" s="26"/>
      <c r="CH437" s="26"/>
      <c r="CI437" s="26"/>
      <c r="CJ437" s="26"/>
      <c r="CK437" s="26"/>
      <c r="CL437" s="26"/>
      <c r="CM437" s="26"/>
      <c r="CN437" s="26">
        <v>1359</v>
      </c>
      <c r="CO437" s="26">
        <v>2861</v>
      </c>
      <c r="CP437" s="26"/>
      <c r="CQ437" s="26"/>
      <c r="CR437" s="26"/>
      <c r="CS437" s="26" t="s">
        <v>561</v>
      </c>
      <c r="CT437" s="26">
        <v>12</v>
      </c>
      <c r="CU437" s="26"/>
      <c r="CV437" s="26"/>
      <c r="CW437" s="26">
        <v>23574</v>
      </c>
      <c r="CX437" s="740">
        <v>4911</v>
      </c>
      <c r="CY437" s="26"/>
      <c r="CZ437" s="26"/>
      <c r="DA437" s="26"/>
      <c r="DB437" s="26"/>
      <c r="DC437" s="26"/>
      <c r="DD437" s="26" t="s">
        <v>4786</v>
      </c>
      <c r="DE437" s="26" t="s">
        <v>2560</v>
      </c>
      <c r="DF437" s="26" t="s">
        <v>695</v>
      </c>
      <c r="DG437" s="26" t="s">
        <v>4787</v>
      </c>
      <c r="DH437" s="26">
        <v>7639517184</v>
      </c>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row>
    <row r="438" spans="1:155" x14ac:dyDescent="0.2">
      <c r="A438" s="739">
        <v>10171</v>
      </c>
      <c r="B438" s="26" t="s">
        <v>4788</v>
      </c>
      <c r="C438" s="26"/>
      <c r="D438" s="26"/>
      <c r="E438" s="26"/>
      <c r="F438" s="26"/>
      <c r="G438" s="26"/>
      <c r="H438" s="26"/>
      <c r="I438" s="26"/>
      <c r="J438" s="26" t="s">
        <v>2270</v>
      </c>
      <c r="K438" s="26" t="s">
        <v>2271</v>
      </c>
      <c r="L438" s="26" t="s">
        <v>2272</v>
      </c>
      <c r="M438" s="26"/>
      <c r="N438" s="26" t="s">
        <v>901</v>
      </c>
      <c r="O438" s="26">
        <v>55343</v>
      </c>
      <c r="P438" s="26" t="s">
        <v>545</v>
      </c>
      <c r="Q438" s="26">
        <v>9529315373</v>
      </c>
      <c r="R438" s="26"/>
      <c r="S438" s="26" t="s">
        <v>750</v>
      </c>
      <c r="T438" s="26" t="s">
        <v>3709</v>
      </c>
      <c r="U438" s="26" t="s">
        <v>4789</v>
      </c>
      <c r="V438" s="26" t="s">
        <v>3710</v>
      </c>
      <c r="W438" s="26" t="s">
        <v>4790</v>
      </c>
      <c r="X438" s="26" t="s">
        <v>4791</v>
      </c>
      <c r="Y438" s="26" t="s">
        <v>4792</v>
      </c>
      <c r="Z438" s="26" t="s">
        <v>4793</v>
      </c>
      <c r="AA438" s="26" t="s">
        <v>4794</v>
      </c>
      <c r="AB438" s="26">
        <v>8172553372</v>
      </c>
      <c r="AC438" s="26"/>
      <c r="AD438" s="26"/>
      <c r="AE438" s="26" t="s">
        <v>4795</v>
      </c>
      <c r="AF438" s="26" t="s">
        <v>4796</v>
      </c>
      <c r="AG438" s="26" t="s">
        <v>545</v>
      </c>
      <c r="AH438" s="26" t="s">
        <v>4797</v>
      </c>
      <c r="AI438" s="26" t="s">
        <v>1300</v>
      </c>
      <c r="AJ438" s="26" t="s">
        <v>973</v>
      </c>
      <c r="AK438" s="26">
        <v>76180</v>
      </c>
      <c r="AL438" s="26" t="s">
        <v>545</v>
      </c>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t="s">
        <v>4798</v>
      </c>
      <c r="CG438" s="26"/>
      <c r="CH438" s="26"/>
      <c r="CI438" s="26"/>
      <c r="CJ438" s="26"/>
      <c r="CK438" s="26"/>
      <c r="CL438" s="26"/>
      <c r="CM438" s="26"/>
      <c r="CN438" s="26">
        <v>940</v>
      </c>
      <c r="CO438" s="26">
        <v>1675</v>
      </c>
      <c r="CP438" s="26"/>
      <c r="CQ438" s="26"/>
      <c r="CR438" s="26"/>
      <c r="CS438" s="26" t="s">
        <v>561</v>
      </c>
      <c r="CT438" s="26">
        <v>12</v>
      </c>
      <c r="CU438" s="26"/>
      <c r="CV438" s="26"/>
      <c r="CW438" s="26">
        <v>66087</v>
      </c>
      <c r="CX438" s="740">
        <v>707</v>
      </c>
      <c r="CY438" s="26"/>
      <c r="CZ438" s="26"/>
      <c r="DA438" s="26"/>
      <c r="DB438" s="26"/>
      <c r="DC438" s="26"/>
      <c r="DD438" s="26" t="s">
        <v>4799</v>
      </c>
      <c r="DE438" s="26" t="s">
        <v>4800</v>
      </c>
      <c r="DF438" s="26" t="s">
        <v>4801</v>
      </c>
      <c r="DG438" s="26" t="s">
        <v>4802</v>
      </c>
      <c r="DH438" s="26">
        <v>8172553897</v>
      </c>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row>
    <row r="439" spans="1:155" x14ac:dyDescent="0.2">
      <c r="A439" s="739">
        <v>10173</v>
      </c>
      <c r="B439" s="26" t="s">
        <v>4803</v>
      </c>
      <c r="C439" s="26"/>
      <c r="D439" s="26"/>
      <c r="E439" s="26"/>
      <c r="F439" s="26"/>
      <c r="G439" s="26"/>
      <c r="H439" s="26"/>
      <c r="I439" s="26"/>
      <c r="J439" s="26" t="s">
        <v>4804</v>
      </c>
      <c r="K439" s="26"/>
      <c r="L439" s="26" t="s">
        <v>4805</v>
      </c>
      <c r="M439" s="26"/>
      <c r="N439" s="26" t="s">
        <v>731</v>
      </c>
      <c r="O439" s="26">
        <v>19380</v>
      </c>
      <c r="P439" s="26">
        <v>1478</v>
      </c>
      <c r="Q439" s="26">
        <v>7706183885</v>
      </c>
      <c r="R439" s="26">
        <v>7709805891</v>
      </c>
      <c r="S439" s="26" t="s">
        <v>1669</v>
      </c>
      <c r="T439" s="26" t="s">
        <v>4806</v>
      </c>
      <c r="U439" s="26" t="s">
        <v>647</v>
      </c>
      <c r="V439" s="26" t="s">
        <v>4807</v>
      </c>
      <c r="W439" s="26" t="s">
        <v>4808</v>
      </c>
      <c r="X439" s="26" t="s">
        <v>1146</v>
      </c>
      <c r="Y439" s="26" t="s">
        <v>4809</v>
      </c>
      <c r="Z439" s="26" t="s">
        <v>1288</v>
      </c>
      <c r="AA439" s="26" t="s">
        <v>4810</v>
      </c>
      <c r="AB439" s="26">
        <v>4706488677</v>
      </c>
      <c r="AC439" s="26"/>
      <c r="AD439" s="26">
        <v>4849993941</v>
      </c>
      <c r="AE439" s="26" t="s">
        <v>4811</v>
      </c>
      <c r="AF439" s="26" t="s">
        <v>4804</v>
      </c>
      <c r="AG439" s="26" t="s">
        <v>545</v>
      </c>
      <c r="AH439" s="26" t="s">
        <v>4805</v>
      </c>
      <c r="AI439" s="26"/>
      <c r="AJ439" s="26" t="s">
        <v>731</v>
      </c>
      <c r="AK439" s="26">
        <v>19380</v>
      </c>
      <c r="AL439" s="26">
        <v>1478</v>
      </c>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t="s">
        <v>4812</v>
      </c>
      <c r="CG439" s="26"/>
      <c r="CH439" s="26"/>
      <c r="CI439" s="26"/>
      <c r="CJ439" s="26"/>
      <c r="CK439" s="26"/>
      <c r="CL439" s="26"/>
      <c r="CM439" s="26"/>
      <c r="CN439" s="26">
        <v>942</v>
      </c>
      <c r="CO439" s="26">
        <v>546</v>
      </c>
      <c r="CP439" s="26"/>
      <c r="CQ439" s="26"/>
      <c r="CR439" s="26"/>
      <c r="CS439" s="26" t="s">
        <v>561</v>
      </c>
      <c r="CT439" s="26">
        <v>12</v>
      </c>
      <c r="CU439" s="26"/>
      <c r="CV439" s="26"/>
      <c r="CW439" s="26">
        <v>66109</v>
      </c>
      <c r="CX439" s="740">
        <v>4832</v>
      </c>
      <c r="CY439" s="26"/>
      <c r="CZ439" s="26"/>
      <c r="DA439" s="26"/>
      <c r="DB439" s="26"/>
      <c r="DC439" s="26"/>
      <c r="DD439" s="26" t="s">
        <v>998</v>
      </c>
      <c r="DE439" s="26" t="s">
        <v>1645</v>
      </c>
      <c r="DF439" s="26" t="s">
        <v>4813</v>
      </c>
      <c r="DG439" s="26" t="s">
        <v>4814</v>
      </c>
      <c r="DH439" s="26">
        <v>9736506284</v>
      </c>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row>
    <row r="440" spans="1:155" x14ac:dyDescent="0.2">
      <c r="A440" s="739">
        <v>10174</v>
      </c>
      <c r="B440" s="26" t="s">
        <v>4815</v>
      </c>
      <c r="C440" s="26"/>
      <c r="D440" s="26"/>
      <c r="E440" s="26"/>
      <c r="F440" s="26"/>
      <c r="G440" s="26"/>
      <c r="H440" s="26"/>
      <c r="I440" s="26"/>
      <c r="J440" s="26" t="s">
        <v>2110</v>
      </c>
      <c r="K440" s="26"/>
      <c r="L440" s="26" t="s">
        <v>2111</v>
      </c>
      <c r="M440" s="26" t="s">
        <v>1650</v>
      </c>
      <c r="N440" s="26" t="s">
        <v>901</v>
      </c>
      <c r="O440" s="26">
        <v>55121</v>
      </c>
      <c r="P440" s="26" t="s">
        <v>545</v>
      </c>
      <c r="Q440" s="26">
        <v>6516629501</v>
      </c>
      <c r="R440" s="26">
        <v>6516627300</v>
      </c>
      <c r="S440" s="26" t="s">
        <v>750</v>
      </c>
      <c r="T440" s="26" t="s">
        <v>4816</v>
      </c>
      <c r="U440" s="26" t="s">
        <v>4817</v>
      </c>
      <c r="V440" s="26" t="s">
        <v>4818</v>
      </c>
      <c r="W440" s="26" t="s">
        <v>545</v>
      </c>
      <c r="X440" s="26" t="s">
        <v>4819</v>
      </c>
      <c r="Y440" s="26" t="s">
        <v>4820</v>
      </c>
      <c r="Z440" s="26" t="s">
        <v>738</v>
      </c>
      <c r="AA440" s="26" t="s">
        <v>4815</v>
      </c>
      <c r="AB440" s="26">
        <v>6516623606</v>
      </c>
      <c r="AC440" s="26"/>
      <c r="AD440" s="26"/>
      <c r="AE440" s="26" t="s">
        <v>4821</v>
      </c>
      <c r="AF440" s="26" t="s">
        <v>2124</v>
      </c>
      <c r="AG440" s="26" t="s">
        <v>545</v>
      </c>
      <c r="AH440" s="26" t="s">
        <v>2111</v>
      </c>
      <c r="AI440" s="26" t="s">
        <v>1650</v>
      </c>
      <c r="AJ440" s="26" t="s">
        <v>901</v>
      </c>
      <c r="AK440" s="26">
        <v>55122</v>
      </c>
      <c r="AL440" s="26" t="s">
        <v>545</v>
      </c>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t="s">
        <v>545</v>
      </c>
      <c r="CG440" s="26"/>
      <c r="CH440" s="26"/>
      <c r="CI440" s="26"/>
      <c r="CJ440" s="26"/>
      <c r="CK440" s="26"/>
      <c r="CL440" s="26"/>
      <c r="CM440" s="26"/>
      <c r="CN440" s="26">
        <v>943</v>
      </c>
      <c r="CO440" s="26">
        <v>636</v>
      </c>
      <c r="CP440" s="26"/>
      <c r="CQ440" s="26"/>
      <c r="CR440" s="26"/>
      <c r="CS440" s="26" t="s">
        <v>561</v>
      </c>
      <c r="CT440" s="26">
        <v>12</v>
      </c>
      <c r="CU440" s="26"/>
      <c r="CV440" s="26"/>
      <c r="CW440" s="26">
        <v>61522</v>
      </c>
      <c r="CX440" s="740">
        <v>5512</v>
      </c>
      <c r="CY440" s="26"/>
      <c r="CZ440" s="26"/>
      <c r="DA440" s="26"/>
      <c r="DB440" s="26"/>
      <c r="DC440" s="26"/>
      <c r="DD440" s="26" t="s">
        <v>3348</v>
      </c>
      <c r="DE440" s="26" t="s">
        <v>4822</v>
      </c>
      <c r="DF440" s="26" t="s">
        <v>4823</v>
      </c>
      <c r="DG440" s="26" t="s">
        <v>4824</v>
      </c>
      <c r="DH440" s="26">
        <v>6516629604</v>
      </c>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row>
    <row r="441" spans="1:155" x14ac:dyDescent="0.2">
      <c r="A441" s="739">
        <v>11516</v>
      </c>
      <c r="B441" s="26" t="s">
        <v>4825</v>
      </c>
      <c r="C441" s="26"/>
      <c r="D441" s="26"/>
      <c r="E441" s="26"/>
      <c r="F441" s="26"/>
      <c r="G441" s="26"/>
      <c r="H441" s="26"/>
      <c r="I441" s="26"/>
      <c r="J441" s="26" t="s">
        <v>4826</v>
      </c>
      <c r="K441" s="26"/>
      <c r="L441" s="26" t="s">
        <v>923</v>
      </c>
      <c r="M441" s="26"/>
      <c r="N441" s="26" t="s">
        <v>823</v>
      </c>
      <c r="O441" s="26">
        <v>43215</v>
      </c>
      <c r="P441" s="26">
        <v>3976</v>
      </c>
      <c r="Q441" s="26">
        <v>3179317131</v>
      </c>
      <c r="R441" s="26"/>
      <c r="S441" s="26"/>
      <c r="T441" s="26"/>
      <c r="U441" s="26"/>
      <c r="V441" s="26"/>
      <c r="W441" s="26"/>
      <c r="X441" s="26" t="s">
        <v>4827</v>
      </c>
      <c r="Y441" s="26" t="s">
        <v>4828</v>
      </c>
      <c r="Z441" s="26" t="s">
        <v>4829</v>
      </c>
      <c r="AA441" s="26" t="s">
        <v>4830</v>
      </c>
      <c r="AB441" s="26">
        <v>6143166423</v>
      </c>
      <c r="AC441" s="26"/>
      <c r="AD441" s="26"/>
      <c r="AE441" s="26" t="s">
        <v>4831</v>
      </c>
      <c r="AF441" s="26" t="s">
        <v>4826</v>
      </c>
      <c r="AG441" s="26" t="s">
        <v>545</v>
      </c>
      <c r="AH441" s="26" t="s">
        <v>923</v>
      </c>
      <c r="AI441" s="26" t="s">
        <v>924</v>
      </c>
      <c r="AJ441" s="26" t="s">
        <v>823</v>
      </c>
      <c r="AK441" s="26">
        <v>43215</v>
      </c>
      <c r="AL441" s="26">
        <v>4714</v>
      </c>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v>1360</v>
      </c>
      <c r="CO441" s="26">
        <v>1775</v>
      </c>
      <c r="CP441" s="26"/>
      <c r="CQ441" s="26"/>
      <c r="CR441" s="26"/>
      <c r="CS441" s="26" t="s">
        <v>561</v>
      </c>
      <c r="CT441" s="26">
        <v>12</v>
      </c>
      <c r="CU441" s="26"/>
      <c r="CV441" s="26"/>
      <c r="CW441" s="26">
        <v>41653</v>
      </c>
      <c r="CX441" s="740">
        <v>175</v>
      </c>
      <c r="CY441" s="26"/>
      <c r="CZ441" s="26"/>
      <c r="DA441" s="26"/>
      <c r="DB441" s="26"/>
      <c r="DC441" s="26"/>
      <c r="DD441" s="26" t="s">
        <v>3052</v>
      </c>
      <c r="DE441" s="26" t="s">
        <v>4832</v>
      </c>
      <c r="DF441" s="26" t="s">
        <v>4833</v>
      </c>
      <c r="DG441" s="26" t="s">
        <v>4834</v>
      </c>
      <c r="DH441" s="26">
        <v>3179317131</v>
      </c>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row>
    <row r="442" spans="1:155" x14ac:dyDescent="0.2">
      <c r="A442" s="739">
        <v>11517</v>
      </c>
      <c r="B442" s="26" t="s">
        <v>4835</v>
      </c>
      <c r="C442" s="26"/>
      <c r="D442" s="26"/>
      <c r="E442" s="26"/>
      <c r="F442" s="26"/>
      <c r="G442" s="26"/>
      <c r="H442" s="26"/>
      <c r="I442" s="26"/>
      <c r="J442" s="26" t="s">
        <v>4836</v>
      </c>
      <c r="K442" s="26" t="s">
        <v>4837</v>
      </c>
      <c r="L442" s="26" t="s">
        <v>821</v>
      </c>
      <c r="M442" s="26" t="s">
        <v>822</v>
      </c>
      <c r="N442" s="26" t="s">
        <v>823</v>
      </c>
      <c r="O442" s="26">
        <v>44114</v>
      </c>
      <c r="P442" s="26"/>
      <c r="Q442" s="26">
        <v>2166435854</v>
      </c>
      <c r="R442" s="26">
        <v>8004879654</v>
      </c>
      <c r="S442" s="26" t="s">
        <v>4838</v>
      </c>
      <c r="T442" s="26" t="s">
        <v>4839</v>
      </c>
      <c r="U442" s="26" t="s">
        <v>963</v>
      </c>
      <c r="V442" s="26" t="s">
        <v>4840</v>
      </c>
      <c r="W442" s="26" t="s">
        <v>4841</v>
      </c>
      <c r="X442" s="26" t="s">
        <v>4092</v>
      </c>
      <c r="Y442" s="26" t="s">
        <v>4842</v>
      </c>
      <c r="Z442" s="26" t="s">
        <v>4843</v>
      </c>
      <c r="AA442" s="26" t="s">
        <v>4844</v>
      </c>
      <c r="AB442" s="26">
        <v>2166435854</v>
      </c>
      <c r="AC442" s="26"/>
      <c r="AD442" s="26"/>
      <c r="AE442" s="26" t="s">
        <v>4840</v>
      </c>
      <c r="AF442" s="26" t="s">
        <v>4836</v>
      </c>
      <c r="AG442" s="26" t="s">
        <v>4837</v>
      </c>
      <c r="AH442" s="26" t="s">
        <v>821</v>
      </c>
      <c r="AI442" s="26" t="s">
        <v>822</v>
      </c>
      <c r="AJ442" s="26" t="s">
        <v>823</v>
      </c>
      <c r="AK442" s="26">
        <v>44114</v>
      </c>
      <c r="AL442" s="26" t="s">
        <v>545</v>
      </c>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t="s">
        <v>4845</v>
      </c>
      <c r="CG442" s="26"/>
      <c r="CH442" s="26"/>
      <c r="CI442" s="26"/>
      <c r="CJ442" s="26"/>
      <c r="CK442" s="26"/>
      <c r="CL442" s="26"/>
      <c r="CM442" s="26"/>
      <c r="CN442" s="26">
        <v>1361</v>
      </c>
      <c r="CO442" s="26">
        <v>1629</v>
      </c>
      <c r="CP442" s="26"/>
      <c r="CQ442" s="26"/>
      <c r="CR442" s="26"/>
      <c r="CS442" s="26" t="s">
        <v>561</v>
      </c>
      <c r="CT442" s="26">
        <v>12</v>
      </c>
      <c r="CU442" s="26"/>
      <c r="CV442" s="26"/>
      <c r="CW442" s="26">
        <v>26662</v>
      </c>
      <c r="CX442" s="26"/>
      <c r="CY442" s="26"/>
      <c r="CZ442" s="26"/>
      <c r="DA442" s="26"/>
      <c r="DB442" s="26"/>
      <c r="DC442" s="26"/>
      <c r="DD442" s="26" t="s">
        <v>2155</v>
      </c>
      <c r="DE442" s="26" t="s">
        <v>4846</v>
      </c>
      <c r="DF442" s="26" t="s">
        <v>4847</v>
      </c>
      <c r="DG442" s="26" t="s">
        <v>4840</v>
      </c>
      <c r="DH442" s="26">
        <v>2163286174</v>
      </c>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row>
    <row r="443" spans="1:155" x14ac:dyDescent="0.2">
      <c r="A443" s="739">
        <v>10391</v>
      </c>
      <c r="B443" s="26" t="s">
        <v>4848</v>
      </c>
      <c r="C443" s="26"/>
      <c r="D443" s="26"/>
      <c r="E443" s="26"/>
      <c r="F443" s="26"/>
      <c r="G443" s="26"/>
      <c r="H443" s="26"/>
      <c r="I443" s="26"/>
      <c r="J443" s="26" t="s">
        <v>4849</v>
      </c>
      <c r="K443" s="26"/>
      <c r="L443" s="26" t="s">
        <v>3395</v>
      </c>
      <c r="M443" s="26" t="s">
        <v>2327</v>
      </c>
      <c r="N443" s="26" t="s">
        <v>901</v>
      </c>
      <c r="O443" s="26">
        <v>55101</v>
      </c>
      <c r="P443" s="26">
        <v>2098</v>
      </c>
      <c r="Q443" s="26">
        <v>6516653500</v>
      </c>
      <c r="R443" s="26">
        <v>6516657938</v>
      </c>
      <c r="S443" s="26" t="s">
        <v>4850</v>
      </c>
      <c r="T443" s="26" t="s">
        <v>4851</v>
      </c>
      <c r="U443" s="26" t="s">
        <v>855</v>
      </c>
      <c r="V443" s="26"/>
      <c r="W443" s="26" t="s">
        <v>4852</v>
      </c>
      <c r="X443" s="26" t="s">
        <v>4853</v>
      </c>
      <c r="Y443" s="26" t="s">
        <v>4854</v>
      </c>
      <c r="Z443" s="26" t="s">
        <v>4855</v>
      </c>
      <c r="AA443" s="26" t="s">
        <v>4848</v>
      </c>
      <c r="AB443" s="26">
        <v>6516655678</v>
      </c>
      <c r="AC443" s="26"/>
      <c r="AD443" s="26">
        <v>6516657938</v>
      </c>
      <c r="AE443" s="26" t="s">
        <v>4856</v>
      </c>
      <c r="AF443" s="26" t="s">
        <v>4849</v>
      </c>
      <c r="AG443" s="26" t="s">
        <v>545</v>
      </c>
      <c r="AH443" s="26" t="s">
        <v>3395</v>
      </c>
      <c r="AI443" s="26" t="s">
        <v>2327</v>
      </c>
      <c r="AJ443" s="26" t="s">
        <v>901</v>
      </c>
      <c r="AK443" s="26">
        <v>55101</v>
      </c>
      <c r="AL443" s="26">
        <v>2098</v>
      </c>
      <c r="AM443" s="26" t="s">
        <v>4857</v>
      </c>
      <c r="AN443" s="26" t="s">
        <v>4858</v>
      </c>
      <c r="AO443" s="26" t="s">
        <v>4859</v>
      </c>
      <c r="AP443" s="26" t="s">
        <v>4848</v>
      </c>
      <c r="AQ443" s="26">
        <v>6516657832</v>
      </c>
      <c r="AR443" s="26"/>
      <c r="AS443" s="26">
        <v>6516657938</v>
      </c>
      <c r="AT443" s="26" t="s">
        <v>4860</v>
      </c>
      <c r="AU443" s="26" t="s">
        <v>4849</v>
      </c>
      <c r="AV443" s="26" t="s">
        <v>545</v>
      </c>
      <c r="AW443" s="26" t="s">
        <v>3395</v>
      </c>
      <c r="AX443" s="26" t="s">
        <v>2327</v>
      </c>
      <c r="AY443" s="26" t="s">
        <v>901</v>
      </c>
      <c r="AZ443" s="26" t="s">
        <v>4861</v>
      </c>
      <c r="BA443" s="26" t="s">
        <v>4862</v>
      </c>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t="s">
        <v>4863</v>
      </c>
      <c r="CG443" s="26"/>
      <c r="CH443" s="26"/>
      <c r="CI443" s="26"/>
      <c r="CJ443" s="26"/>
      <c r="CK443" s="26"/>
      <c r="CL443" s="26"/>
      <c r="CM443" s="26"/>
      <c r="CN443" s="26">
        <v>1032</v>
      </c>
      <c r="CO443" s="26">
        <v>2107</v>
      </c>
      <c r="CP443" s="26">
        <v>714</v>
      </c>
      <c r="CQ443" s="26"/>
      <c r="CR443" s="26"/>
      <c r="CS443" s="26" t="s">
        <v>561</v>
      </c>
      <c r="CT443" s="26">
        <v>12</v>
      </c>
      <c r="CU443" s="26"/>
      <c r="CV443" s="26"/>
      <c r="CW443" s="26">
        <v>66168</v>
      </c>
      <c r="CX443" s="740">
        <v>869</v>
      </c>
      <c r="CY443" s="26"/>
      <c r="CZ443" s="26"/>
      <c r="DA443" s="26"/>
      <c r="DB443" s="26"/>
      <c r="DC443" s="26"/>
      <c r="DD443" s="26" t="s">
        <v>750</v>
      </c>
      <c r="DE443" s="26" t="s">
        <v>4864</v>
      </c>
      <c r="DF443" s="26" t="s">
        <v>4865</v>
      </c>
      <c r="DG443" s="26" t="s">
        <v>4866</v>
      </c>
      <c r="DH443" s="26">
        <v>6516656839</v>
      </c>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row>
    <row r="444" spans="1:155" x14ac:dyDescent="0.2">
      <c r="A444" s="739">
        <v>11519</v>
      </c>
      <c r="B444" s="26" t="s">
        <v>4867</v>
      </c>
      <c r="C444" s="26"/>
      <c r="D444" s="26"/>
      <c r="E444" s="26"/>
      <c r="F444" s="26"/>
      <c r="G444" s="26"/>
      <c r="H444" s="26"/>
      <c r="I444" s="26"/>
      <c r="J444" s="26" t="s">
        <v>4868</v>
      </c>
      <c r="K444" s="26" t="s">
        <v>4869</v>
      </c>
      <c r="L444" s="26" t="s">
        <v>2751</v>
      </c>
      <c r="M444" s="26" t="s">
        <v>3173</v>
      </c>
      <c r="N444" s="26" t="s">
        <v>1025</v>
      </c>
      <c r="O444" s="26">
        <v>7059</v>
      </c>
      <c r="P444" s="26">
        <v>602</v>
      </c>
      <c r="Q444" s="26">
        <v>9086042979</v>
      </c>
      <c r="R444" s="26">
        <v>9086042960</v>
      </c>
      <c r="S444" s="26" t="s">
        <v>2597</v>
      </c>
      <c r="T444" s="26" t="s">
        <v>4870</v>
      </c>
      <c r="U444" s="26" t="s">
        <v>4871</v>
      </c>
      <c r="V444" s="26" t="s">
        <v>4872</v>
      </c>
      <c r="W444" s="26" t="s">
        <v>4873</v>
      </c>
      <c r="X444" s="26" t="s">
        <v>883</v>
      </c>
      <c r="Y444" s="26" t="s">
        <v>4874</v>
      </c>
      <c r="Z444" s="26" t="s">
        <v>3468</v>
      </c>
      <c r="AA444" s="26" t="s">
        <v>4867</v>
      </c>
      <c r="AB444" s="26">
        <v>9089410133</v>
      </c>
      <c r="AC444" s="26"/>
      <c r="AD444" s="26">
        <v>9086042992</v>
      </c>
      <c r="AE444" s="26" t="s">
        <v>4875</v>
      </c>
      <c r="AF444" s="26" t="s">
        <v>4868</v>
      </c>
      <c r="AG444" s="26" t="s">
        <v>4869</v>
      </c>
      <c r="AH444" s="26" t="s">
        <v>2751</v>
      </c>
      <c r="AI444" s="26" t="s">
        <v>3173</v>
      </c>
      <c r="AJ444" s="26" t="s">
        <v>1025</v>
      </c>
      <c r="AK444" s="26">
        <v>7059</v>
      </c>
      <c r="AL444" s="26">
        <v>602</v>
      </c>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t="s">
        <v>545</v>
      </c>
      <c r="CG444" s="26"/>
      <c r="CH444" s="26"/>
      <c r="CI444" s="26"/>
      <c r="CJ444" s="26"/>
      <c r="CK444" s="26"/>
      <c r="CL444" s="26"/>
      <c r="CM444" s="26"/>
      <c r="CN444" s="26">
        <v>1363</v>
      </c>
      <c r="CO444" s="26">
        <v>1779</v>
      </c>
      <c r="CP444" s="26"/>
      <c r="CQ444" s="26"/>
      <c r="CR444" s="26"/>
      <c r="CS444" s="26" t="s">
        <v>561</v>
      </c>
      <c r="CT444" s="26">
        <v>12</v>
      </c>
      <c r="CU444" s="26"/>
      <c r="CV444" s="26"/>
      <c r="CW444" s="26">
        <v>20362</v>
      </c>
      <c r="CX444" s="26" t="s">
        <v>545</v>
      </c>
      <c r="CY444" s="26"/>
      <c r="CZ444" s="26"/>
      <c r="DA444" s="26"/>
      <c r="DB444" s="26"/>
      <c r="DC444" s="26"/>
      <c r="DD444" s="26" t="s">
        <v>2597</v>
      </c>
      <c r="DE444" s="26" t="s">
        <v>4870</v>
      </c>
      <c r="DF444" s="26" t="s">
        <v>4876</v>
      </c>
      <c r="DG444" s="26" t="s">
        <v>4872</v>
      </c>
      <c r="DH444" s="26">
        <v>9086042987</v>
      </c>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row>
    <row r="445" spans="1:155" x14ac:dyDescent="0.2">
      <c r="A445" s="739">
        <v>11520</v>
      </c>
      <c r="B445" s="26" t="s">
        <v>4877</v>
      </c>
      <c r="C445" s="26"/>
      <c r="D445" s="26"/>
      <c r="E445" s="26"/>
      <c r="F445" s="26"/>
      <c r="G445" s="26"/>
      <c r="H445" s="26"/>
      <c r="I445" s="26"/>
      <c r="J445" s="26" t="s">
        <v>4868</v>
      </c>
      <c r="K445" s="26" t="s">
        <v>4869</v>
      </c>
      <c r="L445" s="26" t="s">
        <v>2751</v>
      </c>
      <c r="M445" s="26" t="s">
        <v>3173</v>
      </c>
      <c r="N445" s="26" t="s">
        <v>1025</v>
      </c>
      <c r="O445" s="26">
        <v>7059</v>
      </c>
      <c r="P445" s="26">
        <v>602</v>
      </c>
      <c r="Q445" s="26">
        <v>9086042979</v>
      </c>
      <c r="R445" s="26">
        <v>9086042960</v>
      </c>
      <c r="S445" s="26" t="s">
        <v>2597</v>
      </c>
      <c r="T445" s="26" t="s">
        <v>4870</v>
      </c>
      <c r="U445" s="26" t="s">
        <v>4871</v>
      </c>
      <c r="V445" s="26" t="s">
        <v>4872</v>
      </c>
      <c r="W445" s="26" t="s">
        <v>4873</v>
      </c>
      <c r="X445" s="26" t="s">
        <v>883</v>
      </c>
      <c r="Y445" s="26" t="s">
        <v>4874</v>
      </c>
      <c r="Z445" s="26" t="s">
        <v>3468</v>
      </c>
      <c r="AA445" s="26" t="s">
        <v>4877</v>
      </c>
      <c r="AB445" s="26">
        <v>9089410133</v>
      </c>
      <c r="AC445" s="26"/>
      <c r="AD445" s="26">
        <v>9086042992</v>
      </c>
      <c r="AE445" s="26" t="s">
        <v>4875</v>
      </c>
      <c r="AF445" s="26" t="s">
        <v>4868</v>
      </c>
      <c r="AG445" s="26" t="s">
        <v>4869</v>
      </c>
      <c r="AH445" s="26" t="s">
        <v>2751</v>
      </c>
      <c r="AI445" s="26" t="s">
        <v>3173</v>
      </c>
      <c r="AJ445" s="26" t="s">
        <v>1025</v>
      </c>
      <c r="AK445" s="26">
        <v>7059</v>
      </c>
      <c r="AL445" s="26">
        <v>602</v>
      </c>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t="s">
        <v>545</v>
      </c>
      <c r="CG445" s="26"/>
      <c r="CH445" s="26"/>
      <c r="CI445" s="26"/>
      <c r="CJ445" s="26"/>
      <c r="CK445" s="26"/>
      <c r="CL445" s="26"/>
      <c r="CM445" s="26"/>
      <c r="CN445" s="26">
        <v>1364</v>
      </c>
      <c r="CO445" s="26">
        <v>1780</v>
      </c>
      <c r="CP445" s="26"/>
      <c r="CQ445" s="26"/>
      <c r="CR445" s="26"/>
      <c r="CS445" s="26" t="s">
        <v>561</v>
      </c>
      <c r="CT445" s="26">
        <v>12</v>
      </c>
      <c r="CU445" s="26"/>
      <c r="CV445" s="26"/>
      <c r="CW445" s="26">
        <v>22551</v>
      </c>
      <c r="CX445" s="26" t="s">
        <v>545</v>
      </c>
      <c r="CY445" s="26"/>
      <c r="CZ445" s="26"/>
      <c r="DA445" s="26"/>
      <c r="DB445" s="26"/>
      <c r="DC445" s="26"/>
      <c r="DD445" s="26" t="s">
        <v>2597</v>
      </c>
      <c r="DE445" s="26" t="s">
        <v>4870</v>
      </c>
      <c r="DF445" s="26" t="s">
        <v>4876</v>
      </c>
      <c r="DG445" s="26" t="s">
        <v>4872</v>
      </c>
      <c r="DH445" s="26">
        <v>9086042979</v>
      </c>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row>
    <row r="446" spans="1:155" x14ac:dyDescent="0.2">
      <c r="A446" s="739">
        <v>11521</v>
      </c>
      <c r="B446" s="26" t="s">
        <v>4878</v>
      </c>
      <c r="C446" s="26"/>
      <c r="D446" s="26"/>
      <c r="E446" s="26"/>
      <c r="F446" s="26"/>
      <c r="G446" s="26"/>
      <c r="H446" s="26"/>
      <c r="I446" s="26"/>
      <c r="J446" s="26" t="s">
        <v>2203</v>
      </c>
      <c r="K446" s="26"/>
      <c r="L446" s="26" t="s">
        <v>2204</v>
      </c>
      <c r="M446" s="26" t="s">
        <v>2205</v>
      </c>
      <c r="N446" s="26" t="s">
        <v>1119</v>
      </c>
      <c r="O446" s="26">
        <v>1111</v>
      </c>
      <c r="P446" s="26" t="s">
        <v>545</v>
      </c>
      <c r="Q446" s="26">
        <v>4137441606</v>
      </c>
      <c r="R446" s="26">
        <v>4132262606</v>
      </c>
      <c r="S446" s="26" t="s">
        <v>2206</v>
      </c>
      <c r="T446" s="26" t="s">
        <v>2207</v>
      </c>
      <c r="U446" s="26" t="s">
        <v>2208</v>
      </c>
      <c r="V446" s="26" t="s">
        <v>2209</v>
      </c>
      <c r="W446" s="26" t="s">
        <v>2210</v>
      </c>
      <c r="X446" s="26" t="s">
        <v>2211</v>
      </c>
      <c r="Y446" s="26" t="s">
        <v>2212</v>
      </c>
      <c r="Z446" s="26" t="s">
        <v>2213</v>
      </c>
      <c r="AA446" s="26" t="s">
        <v>4878</v>
      </c>
      <c r="AB446" s="26">
        <v>4137446718</v>
      </c>
      <c r="AC446" s="26"/>
      <c r="AD446" s="26">
        <v>4132264086</v>
      </c>
      <c r="AE446" s="26" t="s">
        <v>2214</v>
      </c>
      <c r="AF446" s="26" t="s">
        <v>2203</v>
      </c>
      <c r="AG446" s="26" t="s">
        <v>4592</v>
      </c>
      <c r="AH446" s="26" t="s">
        <v>2204</v>
      </c>
      <c r="AI446" s="26" t="s">
        <v>2205</v>
      </c>
      <c r="AJ446" s="26" t="s">
        <v>1119</v>
      </c>
      <c r="AK446" s="26">
        <v>1111</v>
      </c>
      <c r="AL446" s="26" t="s">
        <v>545</v>
      </c>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t="s">
        <v>2217</v>
      </c>
      <c r="CG446" s="26"/>
      <c r="CH446" s="26"/>
      <c r="CI446" s="26"/>
      <c r="CJ446" s="26"/>
      <c r="CK446" s="26"/>
      <c r="CL446" s="26"/>
      <c r="CM446" s="26"/>
      <c r="CN446" s="26">
        <v>1365</v>
      </c>
      <c r="CO446" s="26">
        <v>1593</v>
      </c>
      <c r="CP446" s="26"/>
      <c r="CQ446" s="26"/>
      <c r="CR446" s="26"/>
      <c r="CS446" s="26" t="s">
        <v>561</v>
      </c>
      <c r="CT446" s="26">
        <v>12</v>
      </c>
      <c r="CU446" s="26"/>
      <c r="CV446" s="26"/>
      <c r="CW446" s="26">
        <v>70416</v>
      </c>
      <c r="CX446" s="740">
        <v>435</v>
      </c>
      <c r="CY446" s="26"/>
      <c r="CZ446" s="26"/>
      <c r="DA446" s="26"/>
      <c r="DB446" s="26"/>
      <c r="DC446" s="26"/>
      <c r="DD446" s="26" t="s">
        <v>2218</v>
      </c>
      <c r="DE446" s="26" t="s">
        <v>2219</v>
      </c>
      <c r="DF446" s="26" t="s">
        <v>2220</v>
      </c>
      <c r="DG446" s="26" t="s">
        <v>2221</v>
      </c>
      <c r="DH446" s="26">
        <v>4137442908</v>
      </c>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row>
    <row r="447" spans="1:155" x14ac:dyDescent="0.2">
      <c r="A447" s="739">
        <v>10501</v>
      </c>
      <c r="B447" s="26" t="s">
        <v>4879</v>
      </c>
      <c r="C447" s="26"/>
      <c r="D447" s="26"/>
      <c r="E447" s="26"/>
      <c r="F447" s="26"/>
      <c r="G447" s="26" t="s">
        <v>545</v>
      </c>
      <c r="H447" s="26" t="s">
        <v>545</v>
      </c>
      <c r="I447" s="26" t="s">
        <v>545</v>
      </c>
      <c r="J447" s="26" t="s">
        <v>4880</v>
      </c>
      <c r="K447" s="26" t="s">
        <v>545</v>
      </c>
      <c r="L447" s="26" t="s">
        <v>4881</v>
      </c>
      <c r="M447" s="26"/>
      <c r="N447" s="26" t="s">
        <v>550</v>
      </c>
      <c r="O447" s="26">
        <v>61201</v>
      </c>
      <c r="P447" s="26">
        <v>8779</v>
      </c>
      <c r="Q447" s="26">
        <v>3097935537</v>
      </c>
      <c r="R447" s="26">
        <v>3097935572</v>
      </c>
      <c r="S447" s="26" t="s">
        <v>4882</v>
      </c>
      <c r="T447" s="26" t="s">
        <v>1196</v>
      </c>
      <c r="U447" s="26" t="s">
        <v>647</v>
      </c>
      <c r="V447" s="26" t="s">
        <v>4883</v>
      </c>
      <c r="W447" s="26" t="s">
        <v>4884</v>
      </c>
      <c r="X447" s="26" t="s">
        <v>3221</v>
      </c>
      <c r="Y447" s="26" t="s">
        <v>4885</v>
      </c>
      <c r="Z447" s="26" t="s">
        <v>4886</v>
      </c>
      <c r="AA447" s="26" t="s">
        <v>4879</v>
      </c>
      <c r="AB447" s="26">
        <v>3097935517</v>
      </c>
      <c r="AC447" s="26"/>
      <c r="AD447" s="26">
        <v>3097935572</v>
      </c>
      <c r="AE447" s="26" t="s">
        <v>4887</v>
      </c>
      <c r="AF447" s="26" t="s">
        <v>4880</v>
      </c>
      <c r="AG447" s="26" t="s">
        <v>545</v>
      </c>
      <c r="AH447" s="26" t="s">
        <v>4881</v>
      </c>
      <c r="AI447" s="26"/>
      <c r="AJ447" s="26" t="s">
        <v>550</v>
      </c>
      <c r="AK447" s="26">
        <v>61201</v>
      </c>
      <c r="AL447" s="26">
        <v>8779</v>
      </c>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t="s">
        <v>4888</v>
      </c>
      <c r="CG447" s="26"/>
      <c r="CH447" s="26"/>
      <c r="CI447" s="26"/>
      <c r="CJ447" s="26"/>
      <c r="CK447" s="26"/>
      <c r="CL447" s="26"/>
      <c r="CM447" s="26"/>
      <c r="CN447" s="26">
        <v>2611</v>
      </c>
      <c r="CO447" s="26">
        <v>2734</v>
      </c>
      <c r="CP447" s="26"/>
      <c r="CQ447" s="26"/>
      <c r="CR447" s="26"/>
      <c r="CS447" s="26" t="s">
        <v>561</v>
      </c>
      <c r="CT447" s="26">
        <v>12</v>
      </c>
      <c r="CU447" s="26"/>
      <c r="CV447" s="26"/>
      <c r="CW447" s="26">
        <v>57541</v>
      </c>
      <c r="CX447" s="26" t="s">
        <v>545</v>
      </c>
      <c r="CY447" s="26"/>
      <c r="CZ447" s="26" t="s">
        <v>545</v>
      </c>
      <c r="DA447" s="26" t="s">
        <v>545</v>
      </c>
      <c r="DB447" s="26" t="s">
        <v>545</v>
      </c>
      <c r="DC447" s="26" t="s">
        <v>545</v>
      </c>
      <c r="DD447" s="26" t="s">
        <v>663</v>
      </c>
      <c r="DE447" s="26" t="s">
        <v>4889</v>
      </c>
      <c r="DF447" s="26" t="s">
        <v>4890</v>
      </c>
      <c r="DG447" s="26" t="s">
        <v>4891</v>
      </c>
      <c r="DH447" s="26">
        <v>3097935644</v>
      </c>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row>
    <row r="448" spans="1:155" x14ac:dyDescent="0.2">
      <c r="A448" s="739">
        <v>11523</v>
      </c>
      <c r="B448" s="26" t="s">
        <v>4892</v>
      </c>
      <c r="C448" s="26"/>
      <c r="D448" s="26"/>
      <c r="E448" s="26"/>
      <c r="F448" s="26"/>
      <c r="G448" s="26"/>
      <c r="H448" s="26"/>
      <c r="I448" s="26"/>
      <c r="J448" s="26" t="s">
        <v>4893</v>
      </c>
      <c r="K448" s="26" t="s">
        <v>1454</v>
      </c>
      <c r="L448" s="26" t="s">
        <v>4894</v>
      </c>
      <c r="M448" s="26"/>
      <c r="N448" s="26" t="s">
        <v>1119</v>
      </c>
      <c r="O448" s="26">
        <v>1040</v>
      </c>
      <c r="P448" s="26">
        <v>2857</v>
      </c>
      <c r="Q448" s="26">
        <v>4137846764</v>
      </c>
      <c r="R448" s="26">
        <v>4137846036</v>
      </c>
      <c r="S448" s="26" t="s">
        <v>4895</v>
      </c>
      <c r="T448" s="26" t="s">
        <v>4896</v>
      </c>
      <c r="U448" s="26" t="s">
        <v>4897</v>
      </c>
      <c r="V448" s="26" t="s">
        <v>4898</v>
      </c>
      <c r="W448" s="26" t="s">
        <v>4899</v>
      </c>
      <c r="X448" s="26" t="s">
        <v>2246</v>
      </c>
      <c r="Y448" s="26" t="s">
        <v>4900</v>
      </c>
      <c r="Z448" s="26" t="s">
        <v>4901</v>
      </c>
      <c r="AA448" s="26" t="s">
        <v>4892</v>
      </c>
      <c r="AB448" s="26">
        <v>4137847075</v>
      </c>
      <c r="AC448" s="26"/>
      <c r="AD448" s="26">
        <v>4137846036</v>
      </c>
      <c r="AE448" s="26" t="s">
        <v>4902</v>
      </c>
      <c r="AF448" s="26" t="s">
        <v>4893</v>
      </c>
      <c r="AG448" s="26" t="s">
        <v>1454</v>
      </c>
      <c r="AH448" s="26" t="s">
        <v>4894</v>
      </c>
      <c r="AI448" s="26"/>
      <c r="AJ448" s="26" t="s">
        <v>1119</v>
      </c>
      <c r="AK448" s="26">
        <v>1040</v>
      </c>
      <c r="AL448" s="26">
        <v>2857</v>
      </c>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v>1367</v>
      </c>
      <c r="CO448" s="26">
        <v>1680</v>
      </c>
      <c r="CP448" s="26"/>
      <c r="CQ448" s="26"/>
      <c r="CR448" s="26"/>
      <c r="CS448" s="26" t="s">
        <v>561</v>
      </c>
      <c r="CT448" s="26">
        <v>12</v>
      </c>
      <c r="CU448" s="26"/>
      <c r="CV448" s="26"/>
      <c r="CW448" s="26">
        <v>66265</v>
      </c>
      <c r="CX448" s="26"/>
      <c r="CY448" s="26"/>
      <c r="CZ448" s="26"/>
      <c r="DA448" s="26"/>
      <c r="DB448" s="26"/>
      <c r="DC448" s="26"/>
      <c r="DD448" s="26" t="s">
        <v>4895</v>
      </c>
      <c r="DE448" s="26" t="s">
        <v>4896</v>
      </c>
      <c r="DF448" s="26" t="s">
        <v>4903</v>
      </c>
      <c r="DG448" s="26" t="s">
        <v>4898</v>
      </c>
      <c r="DH448" s="26">
        <v>4137846764</v>
      </c>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row>
    <row r="449" spans="1:155" x14ac:dyDescent="0.2">
      <c r="A449" s="739">
        <v>10460</v>
      </c>
      <c r="B449" s="26" t="s">
        <v>4904</v>
      </c>
      <c r="C449" s="26" t="s">
        <v>545</v>
      </c>
      <c r="D449" s="26" t="s">
        <v>545</v>
      </c>
      <c r="E449" s="26" t="s">
        <v>545</v>
      </c>
      <c r="F449" s="26"/>
      <c r="G449" s="26" t="s">
        <v>545</v>
      </c>
      <c r="H449" s="26" t="s">
        <v>545</v>
      </c>
      <c r="I449" s="26" t="s">
        <v>545</v>
      </c>
      <c r="J449" s="26" t="s">
        <v>4905</v>
      </c>
      <c r="K449" s="26" t="s">
        <v>545</v>
      </c>
      <c r="L449" s="26" t="s">
        <v>1682</v>
      </c>
      <c r="M449" s="26"/>
      <c r="N449" s="26" t="s">
        <v>1025</v>
      </c>
      <c r="O449" s="26">
        <v>7960</v>
      </c>
      <c r="P449" s="26" t="s">
        <v>545</v>
      </c>
      <c r="Q449" s="26">
        <v>2122773947</v>
      </c>
      <c r="R449" s="26"/>
      <c r="S449" s="26" t="s">
        <v>545</v>
      </c>
      <c r="T449" s="26" t="s">
        <v>545</v>
      </c>
      <c r="U449" s="26" t="s">
        <v>545</v>
      </c>
      <c r="V449" s="26" t="s">
        <v>545</v>
      </c>
      <c r="W449" s="26" t="s">
        <v>545</v>
      </c>
      <c r="X449" s="26" t="s">
        <v>4906</v>
      </c>
      <c r="Y449" s="26" t="s">
        <v>545</v>
      </c>
      <c r="Z449" s="26" t="s">
        <v>545</v>
      </c>
      <c r="AA449" s="26" t="s">
        <v>4904</v>
      </c>
      <c r="AB449" s="26"/>
      <c r="AC449" s="26"/>
      <c r="AD449" s="26">
        <v>2122773947</v>
      </c>
      <c r="AE449" s="26" t="s">
        <v>4907</v>
      </c>
      <c r="AF449" s="26" t="s">
        <v>4905</v>
      </c>
      <c r="AG449" s="26" t="s">
        <v>545</v>
      </c>
      <c r="AH449" s="26" t="s">
        <v>1682</v>
      </c>
      <c r="AI449" s="26"/>
      <c r="AJ449" s="26" t="s">
        <v>1025</v>
      </c>
      <c r="AK449" s="26">
        <v>7960</v>
      </c>
      <c r="AL449" s="26" t="s">
        <v>545</v>
      </c>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t="s">
        <v>545</v>
      </c>
      <c r="CG449" s="26"/>
      <c r="CH449" s="26"/>
      <c r="CI449" s="26"/>
      <c r="CJ449" s="26"/>
      <c r="CK449" s="26"/>
      <c r="CL449" s="26"/>
      <c r="CM449" s="26"/>
      <c r="CN449" s="26">
        <v>828</v>
      </c>
      <c r="CO449" s="26">
        <v>825</v>
      </c>
      <c r="CP449" s="26"/>
      <c r="CQ449" s="26"/>
      <c r="CR449" s="26"/>
      <c r="CS449" s="26" t="s">
        <v>561</v>
      </c>
      <c r="CT449" s="26">
        <v>8</v>
      </c>
      <c r="CU449" s="26"/>
      <c r="CV449" s="26"/>
      <c r="CW449" s="26">
        <v>81442</v>
      </c>
      <c r="CX449" s="26" t="s">
        <v>545</v>
      </c>
      <c r="CY449" s="26"/>
      <c r="CZ449" s="26" t="s">
        <v>545</v>
      </c>
      <c r="DA449" s="26" t="s">
        <v>545</v>
      </c>
      <c r="DB449" s="26" t="s">
        <v>545</v>
      </c>
      <c r="DC449" s="26" t="s">
        <v>545</v>
      </c>
      <c r="DD449" s="26" t="s">
        <v>545</v>
      </c>
      <c r="DE449" s="26" t="s">
        <v>545</v>
      </c>
      <c r="DF449" s="26" t="s">
        <v>545</v>
      </c>
      <c r="DG449" s="26" t="s">
        <v>545</v>
      </c>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row>
    <row r="450" spans="1:155" x14ac:dyDescent="0.2">
      <c r="A450" s="739">
        <v>10176</v>
      </c>
      <c r="B450" s="26" t="s">
        <v>4908</v>
      </c>
      <c r="C450" s="26"/>
      <c r="D450" s="26"/>
      <c r="E450" s="26"/>
      <c r="F450" s="26"/>
      <c r="G450" s="26"/>
      <c r="H450" s="26"/>
      <c r="I450" s="26"/>
      <c r="J450" s="26" t="s">
        <v>4909</v>
      </c>
      <c r="K450" s="26" t="s">
        <v>4910</v>
      </c>
      <c r="L450" s="26" t="s">
        <v>4911</v>
      </c>
      <c r="M450" s="26"/>
      <c r="N450" s="26" t="s">
        <v>754</v>
      </c>
      <c r="O450" s="26">
        <v>13214</v>
      </c>
      <c r="P450" s="26" t="s">
        <v>545</v>
      </c>
      <c r="Q450" s="26">
        <v>2052681000</v>
      </c>
      <c r="R450" s="26">
        <v>2052683541</v>
      </c>
      <c r="S450" s="26" t="s">
        <v>4912</v>
      </c>
      <c r="T450" s="26" t="s">
        <v>4913</v>
      </c>
      <c r="U450" s="26" t="s">
        <v>4914</v>
      </c>
      <c r="V450" s="26" t="s">
        <v>4915</v>
      </c>
      <c r="W450" s="26" t="s">
        <v>4916</v>
      </c>
      <c r="X450" s="26" t="s">
        <v>1214</v>
      </c>
      <c r="Y450" s="26" t="s">
        <v>4917</v>
      </c>
      <c r="Z450" s="26" t="s">
        <v>661</v>
      </c>
      <c r="AA450" s="26" t="s">
        <v>4908</v>
      </c>
      <c r="AB450" s="26">
        <v>2052595943</v>
      </c>
      <c r="AC450" s="26"/>
      <c r="AD450" s="26">
        <v>2052684515</v>
      </c>
      <c r="AE450" s="26" t="s">
        <v>4918</v>
      </c>
      <c r="AF450" s="26" t="s">
        <v>4919</v>
      </c>
      <c r="AG450" s="26" t="s">
        <v>545</v>
      </c>
      <c r="AH450" s="26" t="s">
        <v>4651</v>
      </c>
      <c r="AI450" s="26"/>
      <c r="AJ450" s="26" t="s">
        <v>4652</v>
      </c>
      <c r="AK450" s="26">
        <v>35202</v>
      </c>
      <c r="AL450" s="26" t="s">
        <v>545</v>
      </c>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t="s">
        <v>4920</v>
      </c>
      <c r="CG450" s="26"/>
      <c r="CH450" s="26"/>
      <c r="CI450" s="26"/>
      <c r="CJ450" s="26"/>
      <c r="CK450" s="26"/>
      <c r="CL450" s="26"/>
      <c r="CM450" s="26"/>
      <c r="CN450" s="26">
        <v>945</v>
      </c>
      <c r="CO450" s="26">
        <v>606</v>
      </c>
      <c r="CP450" s="26"/>
      <c r="CQ450" s="26"/>
      <c r="CR450" s="26"/>
      <c r="CS450" s="26" t="s">
        <v>561</v>
      </c>
      <c r="CT450" s="26">
        <v>12</v>
      </c>
      <c r="CU450" s="26"/>
      <c r="CV450" s="26"/>
      <c r="CW450" s="26">
        <v>66370</v>
      </c>
      <c r="CX450" s="740">
        <v>968</v>
      </c>
      <c r="CY450" s="26"/>
      <c r="CZ450" s="26"/>
      <c r="DA450" s="26"/>
      <c r="DB450" s="26"/>
      <c r="DC450" s="26"/>
      <c r="DD450" s="26" t="s">
        <v>3697</v>
      </c>
      <c r="DE450" s="26" t="s">
        <v>4921</v>
      </c>
      <c r="DF450" s="26" t="s">
        <v>4922</v>
      </c>
      <c r="DG450" s="26" t="s">
        <v>4923</v>
      </c>
      <c r="DH450" s="26">
        <v>2052681000</v>
      </c>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row>
    <row r="451" spans="1:155" x14ac:dyDescent="0.2">
      <c r="A451" s="739">
        <v>10017</v>
      </c>
      <c r="B451" s="26" t="s">
        <v>4924</v>
      </c>
      <c r="C451" s="26"/>
      <c r="D451" s="26"/>
      <c r="E451" s="26"/>
      <c r="F451" s="26"/>
      <c r="G451" s="26"/>
      <c r="H451" s="26"/>
      <c r="I451" s="26"/>
      <c r="J451" s="26" t="s">
        <v>4272</v>
      </c>
      <c r="K451" s="26"/>
      <c r="L451" s="26" t="s">
        <v>923</v>
      </c>
      <c r="M451" s="26" t="s">
        <v>924</v>
      </c>
      <c r="N451" s="26" t="s">
        <v>823</v>
      </c>
      <c r="O451" s="738">
        <v>43215</v>
      </c>
      <c r="P451" s="548" t="s">
        <v>545</v>
      </c>
      <c r="Q451" s="26">
        <v>6142258285</v>
      </c>
      <c r="R451" s="26">
        <v>6142258330</v>
      </c>
      <c r="S451" s="26" t="s">
        <v>4273</v>
      </c>
      <c r="T451" s="26" t="s">
        <v>4274</v>
      </c>
      <c r="U451" s="26" t="s">
        <v>553</v>
      </c>
      <c r="V451" s="26" t="s">
        <v>4275</v>
      </c>
      <c r="W451" s="26" t="s">
        <v>4276</v>
      </c>
      <c r="X451" s="26" t="s">
        <v>3221</v>
      </c>
      <c r="Y451" s="26" t="s">
        <v>4277</v>
      </c>
      <c r="Z451" s="26" t="s">
        <v>4925</v>
      </c>
      <c r="AA451" s="26" t="s">
        <v>4278</v>
      </c>
      <c r="AB451" s="26">
        <v>6142258285</v>
      </c>
      <c r="AC451" s="26"/>
      <c r="AD451" s="26">
        <v>6142258330</v>
      </c>
      <c r="AE451" s="26" t="s">
        <v>4275</v>
      </c>
      <c r="AF451" s="26" t="s">
        <v>4272</v>
      </c>
      <c r="AG451" s="26" t="s">
        <v>545</v>
      </c>
      <c r="AH451" s="26" t="s">
        <v>923</v>
      </c>
      <c r="AI451" s="26" t="s">
        <v>924</v>
      </c>
      <c r="AJ451" s="26" t="s">
        <v>823</v>
      </c>
      <c r="AK451" s="548">
        <v>43215</v>
      </c>
      <c r="AL451" s="548" t="s">
        <v>545</v>
      </c>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t="s">
        <v>4221</v>
      </c>
      <c r="CG451" s="26"/>
      <c r="CH451" s="26"/>
      <c r="CI451" s="26"/>
      <c r="CJ451" s="26"/>
      <c r="CK451" s="26"/>
      <c r="CL451" s="26"/>
      <c r="CM451" s="26"/>
      <c r="CN451" s="26">
        <v>506</v>
      </c>
      <c r="CO451" s="26">
        <v>527</v>
      </c>
      <c r="CP451" s="26"/>
      <c r="CQ451" s="26"/>
      <c r="CR451" s="26"/>
      <c r="CS451" s="26" t="s">
        <v>561</v>
      </c>
      <c r="CT451" s="26">
        <v>12</v>
      </c>
      <c r="CU451" s="26"/>
      <c r="CV451" s="26"/>
      <c r="CW451" s="26">
        <v>13331</v>
      </c>
      <c r="CX451" s="740">
        <v>291</v>
      </c>
      <c r="CY451" s="26"/>
      <c r="CZ451" s="26"/>
      <c r="DA451" s="26"/>
      <c r="DB451" s="26"/>
      <c r="DC451" s="26"/>
      <c r="DD451" s="26" t="s">
        <v>4926</v>
      </c>
      <c r="DE451" s="26" t="s">
        <v>4280</v>
      </c>
      <c r="DF451" s="26" t="s">
        <v>792</v>
      </c>
      <c r="DG451" s="26" t="s">
        <v>4275</v>
      </c>
      <c r="DH451" s="26">
        <v>6142258285</v>
      </c>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row>
    <row r="452" spans="1:155" x14ac:dyDescent="0.2">
      <c r="A452" s="739">
        <v>10467</v>
      </c>
      <c r="B452" s="26" t="s">
        <v>4927</v>
      </c>
      <c r="C452" s="26" t="s">
        <v>545</v>
      </c>
      <c r="D452" s="26"/>
      <c r="E452" s="26" t="s">
        <v>545</v>
      </c>
      <c r="F452" s="26"/>
      <c r="G452" s="26" t="s">
        <v>545</v>
      </c>
      <c r="H452" s="26" t="s">
        <v>545</v>
      </c>
      <c r="I452" s="26" t="s">
        <v>545</v>
      </c>
      <c r="J452" s="26" t="s">
        <v>4868</v>
      </c>
      <c r="K452" s="26" t="s">
        <v>4928</v>
      </c>
      <c r="L452" s="26" t="s">
        <v>2751</v>
      </c>
      <c r="M452" s="26"/>
      <c r="N452" s="26" t="s">
        <v>1025</v>
      </c>
      <c r="O452" s="738">
        <v>7509</v>
      </c>
      <c r="P452" s="548" t="s">
        <v>545</v>
      </c>
      <c r="Q452" s="26">
        <v>6092507841</v>
      </c>
      <c r="R452" s="26"/>
      <c r="S452" s="26" t="s">
        <v>545</v>
      </c>
      <c r="T452" s="26" t="s">
        <v>545</v>
      </c>
      <c r="U452" s="26" t="s">
        <v>545</v>
      </c>
      <c r="V452" s="26" t="s">
        <v>4929</v>
      </c>
      <c r="W452" s="26" t="s">
        <v>4930</v>
      </c>
      <c r="X452" s="26" t="s">
        <v>2000</v>
      </c>
      <c r="Y452" s="26" t="s">
        <v>4931</v>
      </c>
      <c r="Z452" s="26" t="s">
        <v>1450</v>
      </c>
      <c r="AA452" s="26" t="s">
        <v>4927</v>
      </c>
      <c r="AB452" s="26">
        <v>6092507841</v>
      </c>
      <c r="AC452" s="26"/>
      <c r="AD452" s="26"/>
      <c r="AE452" s="26" t="s">
        <v>4929</v>
      </c>
      <c r="AF452" s="26" t="s">
        <v>4868</v>
      </c>
      <c r="AG452" s="26" t="s">
        <v>4928</v>
      </c>
      <c r="AH452" s="26" t="s">
        <v>2751</v>
      </c>
      <c r="AI452" s="26"/>
      <c r="AJ452" s="26" t="s">
        <v>1025</v>
      </c>
      <c r="AK452" s="548">
        <v>7509</v>
      </c>
      <c r="AL452" s="548" t="s">
        <v>545</v>
      </c>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t="s">
        <v>4932</v>
      </c>
      <c r="CG452" s="26"/>
      <c r="CH452" s="26"/>
      <c r="CI452" s="26"/>
      <c r="CJ452" s="26"/>
      <c r="CK452" s="26"/>
      <c r="CL452" s="26"/>
      <c r="CM452" s="26"/>
      <c r="CN452" s="26">
        <v>419</v>
      </c>
      <c r="CO452" s="26">
        <v>49</v>
      </c>
      <c r="CP452" s="26"/>
      <c r="CQ452" s="26"/>
      <c r="CR452" s="26"/>
      <c r="CS452" s="26" t="s">
        <v>561</v>
      </c>
      <c r="CT452" s="26">
        <v>12</v>
      </c>
      <c r="CU452" s="26"/>
      <c r="CV452" s="26"/>
      <c r="CW452" s="26">
        <v>21075</v>
      </c>
      <c r="CX452" s="740">
        <v>4715</v>
      </c>
      <c r="CY452" s="26"/>
      <c r="CZ452" s="26" t="s">
        <v>545</v>
      </c>
      <c r="DA452" s="26" t="s">
        <v>545</v>
      </c>
      <c r="DB452" s="26" t="s">
        <v>545</v>
      </c>
      <c r="DC452" s="26" t="s">
        <v>545</v>
      </c>
      <c r="DD452" s="26" t="s">
        <v>2584</v>
      </c>
      <c r="DE452" s="26" t="s">
        <v>4933</v>
      </c>
      <c r="DF452" s="26" t="s">
        <v>4934</v>
      </c>
      <c r="DG452" s="26" t="s">
        <v>4935</v>
      </c>
      <c r="DH452" s="26">
        <v>9033450191</v>
      </c>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row>
    <row r="453" spans="1:155" x14ac:dyDescent="0.2">
      <c r="A453" s="739">
        <v>11527</v>
      </c>
      <c r="B453" s="26" t="s">
        <v>4936</v>
      </c>
      <c r="C453" s="26" t="s">
        <v>545</v>
      </c>
      <c r="D453" s="26"/>
      <c r="E453" s="26"/>
      <c r="F453" s="26"/>
      <c r="G453" s="26" t="s">
        <v>545</v>
      </c>
      <c r="H453" s="26" t="s">
        <v>545</v>
      </c>
      <c r="I453" s="26" t="s">
        <v>545</v>
      </c>
      <c r="J453" s="26" t="s">
        <v>4937</v>
      </c>
      <c r="K453" s="26" t="s">
        <v>1513</v>
      </c>
      <c r="L453" s="26" t="s">
        <v>1926</v>
      </c>
      <c r="M453" s="26" t="s">
        <v>1893</v>
      </c>
      <c r="N453" s="26" t="s">
        <v>1186</v>
      </c>
      <c r="O453" s="738">
        <v>30326</v>
      </c>
      <c r="P453" s="26" t="s">
        <v>545</v>
      </c>
      <c r="Q453" s="26">
        <v>7703503344</v>
      </c>
      <c r="R453" s="26"/>
      <c r="S453" s="26" t="s">
        <v>4938</v>
      </c>
      <c r="T453" s="26" t="s">
        <v>4939</v>
      </c>
      <c r="U453" s="26" t="s">
        <v>734</v>
      </c>
      <c r="V453" s="26" t="s">
        <v>4940</v>
      </c>
      <c r="W453" s="26" t="s">
        <v>4941</v>
      </c>
      <c r="X453" s="26" t="s">
        <v>4942</v>
      </c>
      <c r="Y453" s="26" t="s">
        <v>4943</v>
      </c>
      <c r="Z453" s="26" t="s">
        <v>4944</v>
      </c>
      <c r="AA453" s="26" t="s">
        <v>4936</v>
      </c>
      <c r="AB453" s="26">
        <v>7703503344</v>
      </c>
      <c r="AC453" s="26"/>
      <c r="AD453" s="26"/>
      <c r="AE453" s="26" t="s">
        <v>4940</v>
      </c>
      <c r="AF453" s="26" t="s">
        <v>4937</v>
      </c>
      <c r="AG453" s="26" t="s">
        <v>1513</v>
      </c>
      <c r="AH453" s="26" t="s">
        <v>1926</v>
      </c>
      <c r="AI453" s="26" t="s">
        <v>1893</v>
      </c>
      <c r="AJ453" s="26" t="s">
        <v>1186</v>
      </c>
      <c r="AK453" s="548">
        <v>30326</v>
      </c>
      <c r="AL453" s="26" t="s">
        <v>545</v>
      </c>
      <c r="AM453" s="26" t="s">
        <v>717</v>
      </c>
      <c r="AN453" s="26" t="s">
        <v>839</v>
      </c>
      <c r="AO453" s="26" t="s">
        <v>1663</v>
      </c>
      <c r="AP453" s="26" t="s">
        <v>4936</v>
      </c>
      <c r="AQ453" s="26">
        <v>7703503203</v>
      </c>
      <c r="AR453" s="26"/>
      <c r="AS453" s="26"/>
      <c r="AT453" s="26" t="s">
        <v>4945</v>
      </c>
      <c r="AU453" s="26" t="s">
        <v>4937</v>
      </c>
      <c r="AV453" s="26" t="s">
        <v>1513</v>
      </c>
      <c r="AW453" s="26" t="s">
        <v>1926</v>
      </c>
      <c r="AX453" s="26" t="s">
        <v>1893</v>
      </c>
      <c r="AY453" s="26" t="s">
        <v>1186</v>
      </c>
      <c r="AZ453" s="548" t="s">
        <v>4946</v>
      </c>
      <c r="BA453" s="26" t="s">
        <v>545</v>
      </c>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t="s">
        <v>4947</v>
      </c>
      <c r="CG453" s="26"/>
      <c r="CH453" s="26"/>
      <c r="CI453" s="26"/>
      <c r="CJ453" s="26"/>
      <c r="CK453" s="26"/>
      <c r="CL453" s="26"/>
      <c r="CM453" s="26"/>
      <c r="CN453" s="26">
        <v>1371</v>
      </c>
      <c r="CO453" s="26">
        <v>1715</v>
      </c>
      <c r="CP453" s="26">
        <v>1736</v>
      </c>
      <c r="CQ453" s="26"/>
      <c r="CR453" s="26"/>
      <c r="CS453" s="26" t="s">
        <v>561</v>
      </c>
      <c r="CT453" s="26">
        <v>12</v>
      </c>
      <c r="CU453" s="26"/>
      <c r="CV453" s="26"/>
      <c r="CW453" s="26">
        <v>66346</v>
      </c>
      <c r="CX453" s="740">
        <v>361</v>
      </c>
      <c r="CY453" s="26"/>
      <c r="CZ453" s="26"/>
      <c r="DA453" s="26"/>
      <c r="DB453" s="26"/>
      <c r="DC453" s="26" t="s">
        <v>545</v>
      </c>
      <c r="DD453" s="26" t="s">
        <v>717</v>
      </c>
      <c r="DE453" s="26" t="s">
        <v>839</v>
      </c>
      <c r="DF453" s="26" t="s">
        <v>1663</v>
      </c>
      <c r="DG453" s="26" t="s">
        <v>4945</v>
      </c>
      <c r="DH453" s="26">
        <v>7703503203</v>
      </c>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row>
    <row r="454" spans="1:155" x14ac:dyDescent="0.2">
      <c r="A454" s="739">
        <v>11528</v>
      </c>
      <c r="B454" s="26" t="s">
        <v>4948</v>
      </c>
      <c r="C454" s="26" t="s">
        <v>545</v>
      </c>
      <c r="D454" s="26"/>
      <c r="E454" s="26"/>
      <c r="F454" s="26"/>
      <c r="G454" s="26" t="s">
        <v>545</v>
      </c>
      <c r="H454" s="26" t="s">
        <v>545</v>
      </c>
      <c r="I454" s="26" t="s">
        <v>545</v>
      </c>
      <c r="J454" s="26" t="s">
        <v>1022</v>
      </c>
      <c r="K454" s="26" t="s">
        <v>1021</v>
      </c>
      <c r="L454" s="26" t="s">
        <v>1023</v>
      </c>
      <c r="M454" s="26" t="s">
        <v>1024</v>
      </c>
      <c r="N454" s="26" t="s">
        <v>1025</v>
      </c>
      <c r="O454" s="26">
        <v>8543</v>
      </c>
      <c r="P454" s="26" t="s">
        <v>545</v>
      </c>
      <c r="Q454" s="26">
        <v>6092434200</v>
      </c>
      <c r="R454" s="26">
        <v>6092434590</v>
      </c>
      <c r="S454" s="26" t="s">
        <v>4949</v>
      </c>
      <c r="T454" s="26" t="s">
        <v>4950</v>
      </c>
      <c r="U454" s="26" t="s">
        <v>4951</v>
      </c>
      <c r="V454" s="26" t="s">
        <v>4952</v>
      </c>
      <c r="W454" s="26" t="s">
        <v>4953</v>
      </c>
      <c r="X454" s="26" t="s">
        <v>4949</v>
      </c>
      <c r="Y454" s="26" t="s">
        <v>4950</v>
      </c>
      <c r="Z454" s="26" t="s">
        <v>4951</v>
      </c>
      <c r="AA454" s="26" t="s">
        <v>4948</v>
      </c>
      <c r="AB454" s="26">
        <v>6092434275</v>
      </c>
      <c r="AC454" s="26"/>
      <c r="AD454" s="26">
        <v>6092434590</v>
      </c>
      <c r="AE454" s="26" t="s">
        <v>4952</v>
      </c>
      <c r="AF454" s="26" t="s">
        <v>1022</v>
      </c>
      <c r="AG454" s="26" t="s">
        <v>545</v>
      </c>
      <c r="AH454" s="26" t="s">
        <v>1023</v>
      </c>
      <c r="AI454" s="26" t="s">
        <v>1024</v>
      </c>
      <c r="AJ454" s="26" t="s">
        <v>1025</v>
      </c>
      <c r="AK454" s="26">
        <v>8543</v>
      </c>
      <c r="AL454" s="26" t="s">
        <v>545</v>
      </c>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t="s">
        <v>4954</v>
      </c>
      <c r="CG454" s="26"/>
      <c r="CH454" s="26"/>
      <c r="CI454" s="26"/>
      <c r="CJ454" s="26"/>
      <c r="CK454" s="26"/>
      <c r="CL454" s="26"/>
      <c r="CM454" s="26"/>
      <c r="CN454" s="26">
        <v>1372</v>
      </c>
      <c r="CO454" s="26">
        <v>1867</v>
      </c>
      <c r="CP454" s="26"/>
      <c r="CQ454" s="26"/>
      <c r="CR454" s="26"/>
      <c r="CS454" s="26" t="s">
        <v>561</v>
      </c>
      <c r="CT454" s="26">
        <v>12</v>
      </c>
      <c r="CU454" s="26"/>
      <c r="CV454" s="26"/>
      <c r="CW454" s="26">
        <v>10227</v>
      </c>
      <c r="CX454" s="26" t="s">
        <v>545</v>
      </c>
      <c r="CY454" s="26"/>
      <c r="CZ454" s="26"/>
      <c r="DA454" s="26"/>
      <c r="DB454" s="26"/>
      <c r="DC454" s="26" t="s">
        <v>545</v>
      </c>
      <c r="DD454" s="26" t="s">
        <v>750</v>
      </c>
      <c r="DE454" s="26" t="s">
        <v>1092</v>
      </c>
      <c r="DF454" s="26" t="s">
        <v>4955</v>
      </c>
      <c r="DG454" s="26" t="s">
        <v>4956</v>
      </c>
      <c r="DH454" s="26">
        <v>6092434313</v>
      </c>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row>
    <row r="455" spans="1:155" x14ac:dyDescent="0.2">
      <c r="A455" s="739">
        <v>10545</v>
      </c>
      <c r="B455" s="26" t="s">
        <v>4957</v>
      </c>
      <c r="C455" s="26"/>
      <c r="D455" s="26"/>
      <c r="E455" s="26"/>
      <c r="F455" s="26"/>
      <c r="G455" s="26"/>
      <c r="H455" s="26"/>
      <c r="I455" s="26"/>
      <c r="J455" s="26" t="s">
        <v>4958</v>
      </c>
      <c r="K455" s="26"/>
      <c r="L455" s="26" t="s">
        <v>753</v>
      </c>
      <c r="M455" s="26" t="s">
        <v>753</v>
      </c>
      <c r="N455" s="26" t="s">
        <v>754</v>
      </c>
      <c r="O455" s="738">
        <v>10022</v>
      </c>
      <c r="P455" s="26">
        <v>6839</v>
      </c>
      <c r="Q455" s="26">
        <v>2122241600</v>
      </c>
      <c r="R455" s="26">
        <v>2122242514</v>
      </c>
      <c r="S455" s="26" t="s">
        <v>4959</v>
      </c>
      <c r="T455" s="26" t="s">
        <v>4960</v>
      </c>
      <c r="U455" s="26" t="s">
        <v>4961</v>
      </c>
      <c r="V455" s="26" t="s">
        <v>4962</v>
      </c>
      <c r="W455" s="26" t="s">
        <v>4963</v>
      </c>
      <c r="X455" s="26" t="s">
        <v>2696</v>
      </c>
      <c r="Y455" s="26" t="s">
        <v>4964</v>
      </c>
      <c r="Z455" s="26" t="s">
        <v>4965</v>
      </c>
      <c r="AA455" s="26" t="s">
        <v>4957</v>
      </c>
      <c r="AB455" s="26">
        <v>2122241122</v>
      </c>
      <c r="AC455" s="26"/>
      <c r="AD455" s="26">
        <v>2122242514</v>
      </c>
      <c r="AE455" s="26" t="s">
        <v>4966</v>
      </c>
      <c r="AF455" s="26" t="s">
        <v>4958</v>
      </c>
      <c r="AG455" s="26" t="s">
        <v>545</v>
      </c>
      <c r="AH455" s="26" t="s">
        <v>753</v>
      </c>
      <c r="AI455" s="26" t="s">
        <v>753</v>
      </c>
      <c r="AJ455" s="26" t="s">
        <v>754</v>
      </c>
      <c r="AK455" s="548">
        <v>10022</v>
      </c>
      <c r="AL455" s="26">
        <v>6839</v>
      </c>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t="s">
        <v>4967</v>
      </c>
      <c r="CG455" s="26"/>
      <c r="CH455" s="26"/>
      <c r="CI455" s="26"/>
      <c r="CJ455" s="26"/>
      <c r="CK455" s="26"/>
      <c r="CL455" s="26"/>
      <c r="CM455" s="26"/>
      <c r="CN455" s="26">
        <v>1035</v>
      </c>
      <c r="CO455" s="26">
        <v>581</v>
      </c>
      <c r="CP455" s="26"/>
      <c r="CQ455" s="26"/>
      <c r="CR455" s="26"/>
      <c r="CS455" s="26" t="s">
        <v>561</v>
      </c>
      <c r="CT455" s="26">
        <v>12</v>
      </c>
      <c r="CU455" s="26"/>
      <c r="CV455" s="26"/>
      <c r="CW455" s="26">
        <v>88668</v>
      </c>
      <c r="CX455" s="740">
        <v>0</v>
      </c>
      <c r="CY455" s="26"/>
      <c r="CZ455" s="26"/>
      <c r="DA455" s="26"/>
      <c r="DB455" s="26"/>
      <c r="DC455" s="26"/>
      <c r="DD455" s="26" t="s">
        <v>1026</v>
      </c>
      <c r="DE455" s="26" t="s">
        <v>4968</v>
      </c>
      <c r="DF455" s="26" t="s">
        <v>4969</v>
      </c>
      <c r="DG455" s="26" t="s">
        <v>4966</v>
      </c>
      <c r="DH455" s="26">
        <v>2122241122</v>
      </c>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row>
    <row r="456" spans="1:155" x14ac:dyDescent="0.2">
      <c r="A456" s="739">
        <v>10177</v>
      </c>
      <c r="B456" s="26" t="s">
        <v>4404</v>
      </c>
      <c r="C456" s="26"/>
      <c r="D456" s="26"/>
      <c r="E456" s="26"/>
      <c r="F456" s="26"/>
      <c r="G456" s="26"/>
      <c r="H456" s="26"/>
      <c r="I456" s="26"/>
      <c r="J456" s="26" t="s">
        <v>4396</v>
      </c>
      <c r="K456" s="26"/>
      <c r="L456" s="26" t="s">
        <v>643</v>
      </c>
      <c r="M456" s="26" t="s">
        <v>2044</v>
      </c>
      <c r="N456" s="26" t="s">
        <v>644</v>
      </c>
      <c r="O456" s="26">
        <v>68175</v>
      </c>
      <c r="P456" s="26" t="s">
        <v>545</v>
      </c>
      <c r="Q456" s="26">
        <v>4023517600</v>
      </c>
      <c r="R456" s="26">
        <v>4023515298</v>
      </c>
      <c r="S456" s="26" t="s">
        <v>1656</v>
      </c>
      <c r="T456" s="26" t="s">
        <v>4397</v>
      </c>
      <c r="U456" s="26" t="s">
        <v>4398</v>
      </c>
      <c r="V456" s="26" t="s">
        <v>4399</v>
      </c>
      <c r="W456" s="26" t="s">
        <v>4400</v>
      </c>
      <c r="X456" s="26" t="s">
        <v>4401</v>
      </c>
      <c r="Y456" s="26" t="s">
        <v>4402</v>
      </c>
      <c r="Z456" s="26" t="s">
        <v>4403</v>
      </c>
      <c r="AA456" s="26" t="s">
        <v>4404</v>
      </c>
      <c r="AB456" s="26">
        <v>4023514014</v>
      </c>
      <c r="AC456" s="26"/>
      <c r="AD456" s="26"/>
      <c r="AE456" s="26" t="s">
        <v>4405</v>
      </c>
      <c r="AF456" s="26" t="s">
        <v>4396</v>
      </c>
      <c r="AG456" s="26" t="s">
        <v>545</v>
      </c>
      <c r="AH456" s="26" t="s">
        <v>2043</v>
      </c>
      <c r="AI456" s="26" t="s">
        <v>2044</v>
      </c>
      <c r="AJ456" s="26" t="s">
        <v>644</v>
      </c>
      <c r="AK456" s="26">
        <v>68175</v>
      </c>
      <c r="AL456" s="26" t="s">
        <v>545</v>
      </c>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t="s">
        <v>4406</v>
      </c>
      <c r="CG456" s="26"/>
      <c r="CH456" s="26"/>
      <c r="CI456" s="26"/>
      <c r="CJ456" s="26"/>
      <c r="CK456" s="26"/>
      <c r="CL456" s="26"/>
      <c r="CM456" s="26"/>
      <c r="CN456" s="26">
        <v>946</v>
      </c>
      <c r="CO456" s="26">
        <v>673</v>
      </c>
      <c r="CP456" s="26"/>
      <c r="CQ456" s="26"/>
      <c r="CR456" s="26"/>
      <c r="CS456" s="26" t="s">
        <v>561</v>
      </c>
      <c r="CT456" s="26">
        <v>12</v>
      </c>
      <c r="CU456" s="26"/>
      <c r="CV456" s="26"/>
      <c r="CW456" s="26">
        <v>71412</v>
      </c>
      <c r="CX456" s="26" t="s">
        <v>545</v>
      </c>
      <c r="CY456" s="26"/>
      <c r="CZ456" s="26"/>
      <c r="DA456" s="26"/>
      <c r="DB456" s="26"/>
      <c r="DC456" s="26"/>
      <c r="DD456" s="26" t="s">
        <v>2486</v>
      </c>
      <c r="DE456" s="26" t="s">
        <v>4407</v>
      </c>
      <c r="DF456" s="26" t="s">
        <v>4408</v>
      </c>
      <c r="DG456" s="26" t="s">
        <v>4409</v>
      </c>
      <c r="DH456" s="26">
        <v>4023512643</v>
      </c>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row>
    <row r="457" spans="1:155" x14ac:dyDescent="0.2">
      <c r="A457" s="739">
        <v>10473</v>
      </c>
      <c r="B457" s="26" t="s">
        <v>4970</v>
      </c>
      <c r="C457" s="26" t="s">
        <v>545</v>
      </c>
      <c r="D457" s="26"/>
      <c r="E457" s="26" t="s">
        <v>545</v>
      </c>
      <c r="F457" s="26"/>
      <c r="G457" s="26" t="s">
        <v>545</v>
      </c>
      <c r="H457" s="26" t="s">
        <v>545</v>
      </c>
      <c r="I457" s="26" t="s">
        <v>545</v>
      </c>
      <c r="J457" s="26" t="s">
        <v>1353</v>
      </c>
      <c r="K457" s="26"/>
      <c r="L457" s="26" t="s">
        <v>688</v>
      </c>
      <c r="M457" s="26" t="s">
        <v>688</v>
      </c>
      <c r="N457" s="26" t="s">
        <v>689</v>
      </c>
      <c r="O457" s="26">
        <v>6103</v>
      </c>
      <c r="P457" s="26" t="s">
        <v>545</v>
      </c>
      <c r="Q457" s="26">
        <v>8604035000</v>
      </c>
      <c r="R457" s="26"/>
      <c r="S457" s="26" t="s">
        <v>4971</v>
      </c>
      <c r="T457" s="26" t="s">
        <v>4972</v>
      </c>
      <c r="U457" s="26" t="s">
        <v>4817</v>
      </c>
      <c r="V457" s="26" t="s">
        <v>1403</v>
      </c>
      <c r="W457" s="26" t="s">
        <v>4973</v>
      </c>
      <c r="X457" s="26" t="s">
        <v>1404</v>
      </c>
      <c r="Y457" s="26" t="s">
        <v>1405</v>
      </c>
      <c r="Z457" s="26" t="s">
        <v>1406</v>
      </c>
      <c r="AA457" s="26" t="s">
        <v>1407</v>
      </c>
      <c r="AB457" s="26">
        <v>8604033467</v>
      </c>
      <c r="AC457" s="26"/>
      <c r="AD457" s="26"/>
      <c r="AE457" s="26" t="s">
        <v>1408</v>
      </c>
      <c r="AF457" s="26" t="s">
        <v>1353</v>
      </c>
      <c r="AG457" s="26" t="s">
        <v>545</v>
      </c>
      <c r="AH457" s="26" t="s">
        <v>688</v>
      </c>
      <c r="AI457" s="26"/>
      <c r="AJ457" s="26" t="s">
        <v>689</v>
      </c>
      <c r="AK457" s="26">
        <v>6103</v>
      </c>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t="s">
        <v>1409</v>
      </c>
      <c r="CG457" s="26"/>
      <c r="CH457" s="26"/>
      <c r="CI457" s="26"/>
      <c r="CJ457" s="26"/>
      <c r="CK457" s="26"/>
      <c r="CL457" s="26"/>
      <c r="CM457" s="26"/>
      <c r="CN457" s="26">
        <v>2218</v>
      </c>
      <c r="CO457" s="26">
        <v>330</v>
      </c>
      <c r="CP457" s="26"/>
      <c r="CQ457" s="26"/>
      <c r="CR457" s="26"/>
      <c r="CS457" s="26" t="s">
        <v>561</v>
      </c>
      <c r="CT457" s="26">
        <v>12</v>
      </c>
      <c r="CU457" s="26"/>
      <c r="CV457" s="26"/>
      <c r="CW457" s="26">
        <v>93734</v>
      </c>
      <c r="CX457" s="26" t="s">
        <v>545</v>
      </c>
      <c r="CY457" s="26"/>
      <c r="CZ457" s="26" t="s">
        <v>545</v>
      </c>
      <c r="DA457" s="26" t="s">
        <v>545</v>
      </c>
      <c r="DB457" s="26" t="s">
        <v>545</v>
      </c>
      <c r="DC457" s="26" t="s">
        <v>545</v>
      </c>
      <c r="DD457" s="26" t="s">
        <v>1410</v>
      </c>
      <c r="DE457" s="26" t="s">
        <v>1411</v>
      </c>
      <c r="DF457" s="26" t="s">
        <v>1412</v>
      </c>
      <c r="DG457" s="26" t="s">
        <v>1403</v>
      </c>
      <c r="DH457" s="26">
        <v>8604035210</v>
      </c>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row>
    <row r="458" spans="1:155" x14ac:dyDescent="0.2">
      <c r="A458" s="739">
        <v>10546</v>
      </c>
      <c r="B458" s="26" t="s">
        <v>1407</v>
      </c>
      <c r="C458" s="26"/>
      <c r="D458" s="26"/>
      <c r="E458" s="26"/>
      <c r="F458" s="26"/>
      <c r="G458" s="26"/>
      <c r="H458" s="26"/>
      <c r="I458" s="26"/>
      <c r="J458" s="26" t="s">
        <v>1353</v>
      </c>
      <c r="K458" s="26"/>
      <c r="L458" s="26" t="s">
        <v>688</v>
      </c>
      <c r="M458" s="26" t="s">
        <v>688</v>
      </c>
      <c r="N458" s="26" t="s">
        <v>689</v>
      </c>
      <c r="O458" s="26">
        <v>6103</v>
      </c>
      <c r="P458" s="26" t="s">
        <v>545</v>
      </c>
      <c r="Q458" s="26">
        <v>8604035000</v>
      </c>
      <c r="R458" s="26"/>
      <c r="S458" s="26" t="s">
        <v>4974</v>
      </c>
      <c r="T458" s="26" t="s">
        <v>4972</v>
      </c>
      <c r="U458" s="26" t="s">
        <v>647</v>
      </c>
      <c r="V458" s="26" t="s">
        <v>1403</v>
      </c>
      <c r="W458" s="26" t="s">
        <v>4973</v>
      </c>
      <c r="X458" s="26" t="s">
        <v>1404</v>
      </c>
      <c r="Y458" s="26" t="s">
        <v>1405</v>
      </c>
      <c r="Z458" s="26" t="s">
        <v>1406</v>
      </c>
      <c r="AA458" s="26" t="s">
        <v>1407</v>
      </c>
      <c r="AB458" s="26">
        <v>8604033467</v>
      </c>
      <c r="AC458" s="26"/>
      <c r="AD458" s="26"/>
      <c r="AE458" s="26" t="s">
        <v>1408</v>
      </c>
      <c r="AF458" s="26" t="s">
        <v>1353</v>
      </c>
      <c r="AG458" s="26" t="s">
        <v>545</v>
      </c>
      <c r="AH458" s="26" t="s">
        <v>688</v>
      </c>
      <c r="AI458" s="26"/>
      <c r="AJ458" s="26" t="s">
        <v>689</v>
      </c>
      <c r="AK458" s="26">
        <v>6103</v>
      </c>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t="s">
        <v>1409</v>
      </c>
      <c r="CG458" s="26"/>
      <c r="CH458" s="26"/>
      <c r="CI458" s="26"/>
      <c r="CJ458" s="26"/>
      <c r="CK458" s="26"/>
      <c r="CL458" s="26"/>
      <c r="CM458" s="26"/>
      <c r="CN458" s="26">
        <v>1036</v>
      </c>
      <c r="CO458" s="26">
        <v>330</v>
      </c>
      <c r="CP458" s="26"/>
      <c r="CQ458" s="26"/>
      <c r="CR458" s="26"/>
      <c r="CS458" s="26" t="s">
        <v>561</v>
      </c>
      <c r="CT458" s="26">
        <v>12</v>
      </c>
      <c r="CU458" s="26"/>
      <c r="CV458" s="26"/>
      <c r="CW458" s="26">
        <v>67814</v>
      </c>
      <c r="CX458" s="740">
        <v>4736</v>
      </c>
      <c r="CY458" s="26"/>
      <c r="CZ458" s="26"/>
      <c r="DA458" s="26"/>
      <c r="DB458" s="26"/>
      <c r="DC458" s="26"/>
      <c r="DD458" s="26" t="s">
        <v>1410</v>
      </c>
      <c r="DE458" s="26" t="s">
        <v>1411</v>
      </c>
      <c r="DF458" s="26" t="s">
        <v>1412</v>
      </c>
      <c r="DG458" s="26" t="s">
        <v>1403</v>
      </c>
      <c r="DH458" s="26">
        <v>8604035210</v>
      </c>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row>
    <row r="459" spans="1:155" x14ac:dyDescent="0.2">
      <c r="A459" s="739">
        <v>10216</v>
      </c>
      <c r="B459" s="26" t="s">
        <v>4975</v>
      </c>
      <c r="C459" s="26"/>
      <c r="D459" s="26"/>
      <c r="E459" s="26"/>
      <c r="F459" s="26"/>
      <c r="G459" s="26"/>
      <c r="H459" s="26"/>
      <c r="I459" s="26"/>
      <c r="J459" s="26" t="s">
        <v>1353</v>
      </c>
      <c r="K459" s="26"/>
      <c r="L459" s="26" t="s">
        <v>688</v>
      </c>
      <c r="M459" s="26" t="s">
        <v>688</v>
      </c>
      <c r="N459" s="26" t="s">
        <v>689</v>
      </c>
      <c r="O459" s="738">
        <v>6103</v>
      </c>
      <c r="P459" s="26" t="s">
        <v>545</v>
      </c>
      <c r="Q459" s="26">
        <v>8604035000</v>
      </c>
      <c r="R459" s="26"/>
      <c r="S459" s="26" t="s">
        <v>4971</v>
      </c>
      <c r="T459" s="26" t="s">
        <v>4972</v>
      </c>
      <c r="U459" s="26" t="s">
        <v>647</v>
      </c>
      <c r="V459" s="26" t="s">
        <v>1403</v>
      </c>
      <c r="W459" s="26" t="s">
        <v>4973</v>
      </c>
      <c r="X459" s="26" t="s">
        <v>1404</v>
      </c>
      <c r="Y459" s="26" t="s">
        <v>1405</v>
      </c>
      <c r="Z459" s="26" t="s">
        <v>1406</v>
      </c>
      <c r="AA459" s="26" t="s">
        <v>1407</v>
      </c>
      <c r="AB459" s="26">
        <v>8604033467</v>
      </c>
      <c r="AC459" s="26"/>
      <c r="AD459" s="26"/>
      <c r="AE459" s="26" t="s">
        <v>1408</v>
      </c>
      <c r="AF459" s="26" t="s">
        <v>1353</v>
      </c>
      <c r="AG459" s="26" t="s">
        <v>545</v>
      </c>
      <c r="AH459" s="26" t="s">
        <v>688</v>
      </c>
      <c r="AI459" s="26"/>
      <c r="AJ459" s="26" t="s">
        <v>689</v>
      </c>
      <c r="AK459" s="548">
        <v>6103</v>
      </c>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t="s">
        <v>1409</v>
      </c>
      <c r="CG459" s="26"/>
      <c r="CH459" s="26"/>
      <c r="CI459" s="26"/>
      <c r="CJ459" s="26"/>
      <c r="CK459" s="26"/>
      <c r="CL459" s="26"/>
      <c r="CM459" s="26"/>
      <c r="CN459" s="26">
        <v>976</v>
      </c>
      <c r="CO459" s="26">
        <v>330</v>
      </c>
      <c r="CP459" s="26"/>
      <c r="CQ459" s="26"/>
      <c r="CR459" s="26"/>
      <c r="CS459" s="26" t="s">
        <v>561</v>
      </c>
      <c r="CT459" s="26">
        <v>12</v>
      </c>
      <c r="CU459" s="26"/>
      <c r="CV459" s="26"/>
      <c r="CW459" s="26">
        <v>68284</v>
      </c>
      <c r="CX459" s="740">
        <v>4736</v>
      </c>
      <c r="CY459" s="26"/>
      <c r="CZ459" s="26"/>
      <c r="DA459" s="26"/>
      <c r="DB459" s="26"/>
      <c r="DC459" s="26"/>
      <c r="DD459" s="26" t="s">
        <v>1410</v>
      </c>
      <c r="DE459" s="26" t="s">
        <v>1411</v>
      </c>
      <c r="DF459" s="26" t="s">
        <v>1412</v>
      </c>
      <c r="DG459" s="26" t="s">
        <v>1403</v>
      </c>
      <c r="DH459" s="26">
        <v>8604035210</v>
      </c>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row>
    <row r="460" spans="1:155" x14ac:dyDescent="0.2">
      <c r="A460" s="739">
        <v>11529</v>
      </c>
      <c r="B460" s="26" t="s">
        <v>4976</v>
      </c>
      <c r="C460" s="26"/>
      <c r="D460" s="26"/>
      <c r="E460" s="26"/>
      <c r="F460" s="26"/>
      <c r="G460" s="26"/>
      <c r="H460" s="26"/>
      <c r="I460" s="26"/>
      <c r="J460" s="26" t="s">
        <v>4977</v>
      </c>
      <c r="K460" s="26"/>
      <c r="L460" s="26" t="s">
        <v>4978</v>
      </c>
      <c r="M460" s="26" t="s">
        <v>1578</v>
      </c>
      <c r="N460" s="26" t="s">
        <v>1228</v>
      </c>
      <c r="O460" s="26">
        <v>74834</v>
      </c>
      <c r="P460" s="26" t="s">
        <v>545</v>
      </c>
      <c r="Q460" s="26">
        <v>4022580804</v>
      </c>
      <c r="R460" s="26">
        <v>4052584630</v>
      </c>
      <c r="S460" s="26" t="s">
        <v>4979</v>
      </c>
      <c r="T460" s="26" t="s">
        <v>4980</v>
      </c>
      <c r="U460" s="26" t="s">
        <v>647</v>
      </c>
      <c r="V460" s="26" t="s">
        <v>4981</v>
      </c>
      <c r="W460" s="26" t="s">
        <v>4982</v>
      </c>
      <c r="X460" s="26" t="s">
        <v>648</v>
      </c>
      <c r="Y460" s="26" t="s">
        <v>4983</v>
      </c>
      <c r="Z460" s="26" t="s">
        <v>4984</v>
      </c>
      <c r="AA460" s="26" t="s">
        <v>4976</v>
      </c>
      <c r="AB460" s="26">
        <v>4052584700</v>
      </c>
      <c r="AC460" s="26"/>
      <c r="AD460" s="26">
        <v>4052405434</v>
      </c>
      <c r="AE460" s="26" t="s">
        <v>4985</v>
      </c>
      <c r="AF460" s="26" t="s">
        <v>4977</v>
      </c>
      <c r="AG460" s="26" t="s">
        <v>545</v>
      </c>
      <c r="AH460" s="26" t="s">
        <v>4978</v>
      </c>
      <c r="AI460" s="26" t="s">
        <v>1578</v>
      </c>
      <c r="AJ460" s="26" t="s">
        <v>1228</v>
      </c>
      <c r="AK460" s="26">
        <v>74834</v>
      </c>
      <c r="AL460" s="26" t="s">
        <v>545</v>
      </c>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t="s">
        <v>4986</v>
      </c>
      <c r="CG460" s="26"/>
      <c r="CH460" s="26"/>
      <c r="CI460" s="26"/>
      <c r="CJ460" s="26"/>
      <c r="CK460" s="26"/>
      <c r="CL460" s="26"/>
      <c r="CM460" s="26"/>
      <c r="CN460" s="26">
        <v>1373</v>
      </c>
      <c r="CO460" s="26">
        <v>1783</v>
      </c>
      <c r="CP460" s="26"/>
      <c r="CQ460" s="26"/>
      <c r="CR460" s="26"/>
      <c r="CS460" s="26" t="s">
        <v>561</v>
      </c>
      <c r="CT460" s="26">
        <v>12</v>
      </c>
      <c r="CU460" s="26"/>
      <c r="CV460" s="26"/>
      <c r="CW460" s="26">
        <v>23663</v>
      </c>
      <c r="CX460" s="740">
        <v>4935</v>
      </c>
      <c r="CY460" s="26"/>
      <c r="CZ460" s="26"/>
      <c r="DA460" s="26"/>
      <c r="DB460" s="26"/>
      <c r="DC460" s="26"/>
      <c r="DD460" s="26" t="s">
        <v>4987</v>
      </c>
      <c r="DE460" s="26" t="s">
        <v>4988</v>
      </c>
      <c r="DF460" s="26" t="s">
        <v>4989</v>
      </c>
      <c r="DG460" s="26" t="s">
        <v>4990</v>
      </c>
      <c r="DH460" s="26">
        <v>4052580804</v>
      </c>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row>
    <row r="461" spans="1:155" x14ac:dyDescent="0.2">
      <c r="A461" s="739">
        <v>10179</v>
      </c>
      <c r="B461" s="26" t="s">
        <v>4991</v>
      </c>
      <c r="C461" s="26"/>
      <c r="D461" s="26"/>
      <c r="E461" s="26"/>
      <c r="F461" s="26"/>
      <c r="G461" s="26"/>
      <c r="H461" s="26"/>
      <c r="I461" s="26"/>
      <c r="J461" s="26" t="s">
        <v>4992</v>
      </c>
      <c r="K461" s="26" t="s">
        <v>4993</v>
      </c>
      <c r="L461" s="26" t="s">
        <v>4994</v>
      </c>
      <c r="M461" s="26"/>
      <c r="N461" s="26" t="s">
        <v>754</v>
      </c>
      <c r="O461" s="26">
        <v>11101</v>
      </c>
      <c r="P461" s="26" t="s">
        <v>545</v>
      </c>
      <c r="Q461" s="26">
        <v>7183613655</v>
      </c>
      <c r="R461" s="26">
        <v>7182488623</v>
      </c>
      <c r="S461" s="26" t="s">
        <v>4995</v>
      </c>
      <c r="T461" s="26" t="s">
        <v>4996</v>
      </c>
      <c r="U461" s="26" t="s">
        <v>927</v>
      </c>
      <c r="V461" s="26" t="s">
        <v>4997</v>
      </c>
      <c r="W461" s="26" t="s">
        <v>545</v>
      </c>
      <c r="X461" s="26" t="s">
        <v>3133</v>
      </c>
      <c r="Y461" s="26" t="s">
        <v>4998</v>
      </c>
      <c r="Z461" s="26" t="s">
        <v>1279</v>
      </c>
      <c r="AA461" s="26" t="s">
        <v>4999</v>
      </c>
      <c r="AB461" s="26">
        <v>4705645015</v>
      </c>
      <c r="AC461" s="26"/>
      <c r="AD461" s="26"/>
      <c r="AE461" s="26" t="s">
        <v>5000</v>
      </c>
      <c r="AF461" s="26" t="s">
        <v>4992</v>
      </c>
      <c r="AG461" s="26" t="s">
        <v>4993</v>
      </c>
      <c r="AH461" s="26" t="s">
        <v>4994</v>
      </c>
      <c r="AI461" s="26"/>
      <c r="AJ461" s="26" t="s">
        <v>754</v>
      </c>
      <c r="AK461" s="26">
        <v>11101</v>
      </c>
      <c r="AL461" s="26" t="s">
        <v>545</v>
      </c>
      <c r="AM461" s="26" t="s">
        <v>4995</v>
      </c>
      <c r="AN461" s="26" t="s">
        <v>5001</v>
      </c>
      <c r="AO461" s="26" t="s">
        <v>5002</v>
      </c>
      <c r="AP461" s="26" t="s">
        <v>4991</v>
      </c>
      <c r="AQ461" s="26">
        <v>4705646426</v>
      </c>
      <c r="AR461" s="26"/>
      <c r="AS461" s="26"/>
      <c r="AT461" s="26" t="s">
        <v>5003</v>
      </c>
      <c r="AU461" s="26" t="s">
        <v>4992</v>
      </c>
      <c r="AV461" s="26" t="s">
        <v>4993</v>
      </c>
      <c r="AW461" s="26" t="s">
        <v>4994</v>
      </c>
      <c r="AX461" s="26"/>
      <c r="AY461" s="26" t="s">
        <v>754</v>
      </c>
      <c r="AZ461" s="26" t="s">
        <v>5004</v>
      </c>
      <c r="BA461" s="26" t="s">
        <v>545</v>
      </c>
      <c r="BB461" s="26" t="s">
        <v>5005</v>
      </c>
      <c r="BC461" s="26" t="s">
        <v>5006</v>
      </c>
      <c r="BD461" s="26" t="s">
        <v>725</v>
      </c>
      <c r="BE461" s="26" t="s">
        <v>4991</v>
      </c>
      <c r="BF461" s="26">
        <v>7182488818</v>
      </c>
      <c r="BG461" s="26"/>
      <c r="BH461" s="26">
        <v>7182488623</v>
      </c>
      <c r="BI461" s="26" t="s">
        <v>5007</v>
      </c>
      <c r="BJ461" s="26" t="s">
        <v>4992</v>
      </c>
      <c r="BK461" s="26" t="s">
        <v>4993</v>
      </c>
      <c r="BL461" s="26" t="s">
        <v>4994</v>
      </c>
      <c r="BM461" s="26"/>
      <c r="BN461" s="26" t="s">
        <v>754</v>
      </c>
      <c r="BO461" s="26">
        <v>11101</v>
      </c>
      <c r="BP461" s="26" t="s">
        <v>545</v>
      </c>
      <c r="BQ461" s="26"/>
      <c r="BR461" s="26"/>
      <c r="BS461" s="26"/>
      <c r="BT461" s="26"/>
      <c r="BU461" s="26"/>
      <c r="BV461" s="26"/>
      <c r="BW461" s="26"/>
      <c r="BX461" s="26"/>
      <c r="BY461" s="26"/>
      <c r="BZ461" s="26"/>
      <c r="CA461" s="26"/>
      <c r="CB461" s="26"/>
      <c r="CC461" s="26"/>
      <c r="CD461" s="26"/>
      <c r="CE461" s="26"/>
      <c r="CF461" s="26" t="s">
        <v>545</v>
      </c>
      <c r="CG461" s="26"/>
      <c r="CH461" s="26"/>
      <c r="CI461" s="26"/>
      <c r="CJ461" s="26"/>
      <c r="CK461" s="26"/>
      <c r="CL461" s="26"/>
      <c r="CM461" s="26"/>
      <c r="CN461" s="26">
        <v>947</v>
      </c>
      <c r="CO461" s="26">
        <v>663</v>
      </c>
      <c r="CP461" s="26">
        <v>544</v>
      </c>
      <c r="CQ461" s="26">
        <v>1648</v>
      </c>
      <c r="CR461" s="26"/>
      <c r="CS461" s="26" t="s">
        <v>561</v>
      </c>
      <c r="CT461" s="26">
        <v>12</v>
      </c>
      <c r="CU461" s="26"/>
      <c r="CV461" s="26"/>
      <c r="CW461" s="26">
        <v>61409</v>
      </c>
      <c r="CX461" s="740">
        <v>41</v>
      </c>
      <c r="CY461" s="26"/>
      <c r="CZ461" s="26"/>
      <c r="DA461" s="26"/>
      <c r="DB461" s="26"/>
      <c r="DC461" s="26"/>
      <c r="DD461" s="26" t="s">
        <v>545</v>
      </c>
      <c r="DE461" s="26" t="s">
        <v>545</v>
      </c>
      <c r="DF461" s="26" t="s">
        <v>545</v>
      </c>
      <c r="DG461" s="26" t="s">
        <v>545</v>
      </c>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row>
    <row r="462" spans="1:155" x14ac:dyDescent="0.2">
      <c r="A462" s="739">
        <v>10180</v>
      </c>
      <c r="B462" s="26" t="s">
        <v>5008</v>
      </c>
      <c r="C462" s="26"/>
      <c r="D462" s="26"/>
      <c r="E462" s="26"/>
      <c r="F462" s="26"/>
      <c r="G462" s="26"/>
      <c r="H462" s="26"/>
      <c r="I462" s="26"/>
      <c r="J462" s="26" t="s">
        <v>921</v>
      </c>
      <c r="K462" s="26" t="s">
        <v>922</v>
      </c>
      <c r="L462" s="26" t="s">
        <v>923</v>
      </c>
      <c r="M462" s="26" t="s">
        <v>924</v>
      </c>
      <c r="N462" s="26" t="s">
        <v>823</v>
      </c>
      <c r="O462" s="738">
        <v>43215</v>
      </c>
      <c r="P462" s="26">
        <v>2220</v>
      </c>
      <c r="Q462" s="26">
        <v>6142491545</v>
      </c>
      <c r="R462" s="26">
        <v>8663151430</v>
      </c>
      <c r="S462" s="26" t="s">
        <v>5009</v>
      </c>
      <c r="T462" s="26" t="s">
        <v>2495</v>
      </c>
      <c r="U462" s="26" t="s">
        <v>647</v>
      </c>
      <c r="V462" s="26" t="s">
        <v>928</v>
      </c>
      <c r="W462" s="26" t="s">
        <v>5010</v>
      </c>
      <c r="X462" s="26" t="s">
        <v>930</v>
      </c>
      <c r="Y462" s="26" t="s">
        <v>931</v>
      </c>
      <c r="Z462" s="26" t="s">
        <v>932</v>
      </c>
      <c r="AA462" s="26" t="s">
        <v>933</v>
      </c>
      <c r="AB462" s="26">
        <v>6142490427</v>
      </c>
      <c r="AC462" s="26"/>
      <c r="AD462" s="26">
        <v>8663151430</v>
      </c>
      <c r="AE462" s="26" t="s">
        <v>928</v>
      </c>
      <c r="AF462" s="26" t="s">
        <v>921</v>
      </c>
      <c r="AG462" s="26" t="s">
        <v>922</v>
      </c>
      <c r="AH462" s="26" t="s">
        <v>923</v>
      </c>
      <c r="AI462" s="26" t="s">
        <v>924</v>
      </c>
      <c r="AJ462" s="26" t="s">
        <v>823</v>
      </c>
      <c r="AK462" s="548">
        <v>43215</v>
      </c>
      <c r="AL462" s="26">
        <v>2220</v>
      </c>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t="s">
        <v>5011</v>
      </c>
      <c r="CG462" s="26"/>
      <c r="CH462" s="26"/>
      <c r="CI462" s="26"/>
      <c r="CJ462" s="26"/>
      <c r="CK462" s="26"/>
      <c r="CL462" s="26"/>
      <c r="CM462" s="26"/>
      <c r="CN462" s="26">
        <v>948</v>
      </c>
      <c r="CO462" s="26">
        <v>579</v>
      </c>
      <c r="CP462" s="26"/>
      <c r="CQ462" s="26"/>
      <c r="CR462" s="26"/>
      <c r="CS462" s="26" t="s">
        <v>561</v>
      </c>
      <c r="CT462" s="26">
        <v>12</v>
      </c>
      <c r="CU462" s="26"/>
      <c r="CV462" s="26"/>
      <c r="CW462" s="26">
        <v>11991</v>
      </c>
      <c r="CX462" s="740">
        <v>140</v>
      </c>
      <c r="CY462" s="26"/>
      <c r="CZ462" s="26"/>
      <c r="DA462" s="26"/>
      <c r="DB462" s="26"/>
      <c r="DC462" s="26"/>
      <c r="DD462" s="26" t="s">
        <v>935</v>
      </c>
      <c r="DE462" s="26" t="s">
        <v>936</v>
      </c>
      <c r="DF462" s="26" t="s">
        <v>937</v>
      </c>
      <c r="DG462" s="26" t="s">
        <v>938</v>
      </c>
      <c r="DH462" s="26">
        <v>6146774452</v>
      </c>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row>
    <row r="463" spans="1:155" x14ac:dyDescent="0.2">
      <c r="A463" s="739">
        <v>11530</v>
      </c>
      <c r="B463" s="26" t="s">
        <v>5012</v>
      </c>
      <c r="C463" s="26"/>
      <c r="D463" s="26"/>
      <c r="E463" s="26"/>
      <c r="F463" s="26"/>
      <c r="G463" s="26"/>
      <c r="H463" s="26"/>
      <c r="I463" s="26"/>
      <c r="J463" s="26" t="s">
        <v>1558</v>
      </c>
      <c r="K463" s="26"/>
      <c r="L463" s="26" t="s">
        <v>1559</v>
      </c>
      <c r="M463" s="26" t="s">
        <v>1560</v>
      </c>
      <c r="N463" s="26" t="s">
        <v>1561</v>
      </c>
      <c r="O463" s="738">
        <v>64141</v>
      </c>
      <c r="P463" s="26">
        <v>288</v>
      </c>
      <c r="Q463" s="26">
        <v>8163912000</v>
      </c>
      <c r="R463" s="26">
        <v>8163912083</v>
      </c>
      <c r="S463" s="26" t="s">
        <v>1562</v>
      </c>
      <c r="T463" s="26" t="s">
        <v>1563</v>
      </c>
      <c r="U463" s="26" t="s">
        <v>725</v>
      </c>
      <c r="V463" s="26" t="s">
        <v>1564</v>
      </c>
      <c r="W463" s="26" t="s">
        <v>1565</v>
      </c>
      <c r="X463" s="26" t="s">
        <v>1566</v>
      </c>
      <c r="Y463" s="26" t="s">
        <v>1567</v>
      </c>
      <c r="Z463" s="26" t="s">
        <v>1520</v>
      </c>
      <c r="AA463" s="26" t="s">
        <v>5012</v>
      </c>
      <c r="AB463" s="26">
        <v>8163912000</v>
      </c>
      <c r="AC463" s="26"/>
      <c r="AD463" s="26"/>
      <c r="AE463" s="26" t="s">
        <v>1568</v>
      </c>
      <c r="AF463" s="26" t="s">
        <v>1558</v>
      </c>
      <c r="AG463" s="26" t="s">
        <v>545</v>
      </c>
      <c r="AH463" s="26" t="s">
        <v>1559</v>
      </c>
      <c r="AI463" s="26" t="s">
        <v>1560</v>
      </c>
      <c r="AJ463" s="26" t="s">
        <v>1561</v>
      </c>
      <c r="AK463" s="548">
        <v>64141</v>
      </c>
      <c r="AL463" s="26">
        <v>288</v>
      </c>
      <c r="AM463" s="26" t="s">
        <v>1569</v>
      </c>
      <c r="AN463" s="26" t="s">
        <v>1570</v>
      </c>
      <c r="AO463" s="26" t="s">
        <v>1571</v>
      </c>
      <c r="AP463" s="26" t="s">
        <v>5012</v>
      </c>
      <c r="AQ463" s="26">
        <v>8163912000</v>
      </c>
      <c r="AR463" s="26">
        <v>2749</v>
      </c>
      <c r="AS463" s="26">
        <v>8163912083</v>
      </c>
      <c r="AT463" s="26" t="s">
        <v>1572</v>
      </c>
      <c r="AU463" s="26" t="s">
        <v>1558</v>
      </c>
      <c r="AV463" s="26" t="s">
        <v>545</v>
      </c>
      <c r="AW463" s="26" t="s">
        <v>1559</v>
      </c>
      <c r="AX463" s="26" t="s">
        <v>1560</v>
      </c>
      <c r="AY463" s="26" t="s">
        <v>1561</v>
      </c>
      <c r="AZ463" s="26" t="s">
        <v>1573</v>
      </c>
      <c r="BA463" s="26" t="s">
        <v>1574</v>
      </c>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t="s">
        <v>1575</v>
      </c>
      <c r="CG463" s="26"/>
      <c r="CH463" s="26"/>
      <c r="CI463" s="26"/>
      <c r="CJ463" s="26"/>
      <c r="CK463" s="26"/>
      <c r="CL463" s="26"/>
      <c r="CM463" s="26"/>
      <c r="CN463" s="26">
        <v>1374</v>
      </c>
      <c r="CO463" s="26">
        <v>1784</v>
      </c>
      <c r="CP463" s="26">
        <v>2864</v>
      </c>
      <c r="CQ463" s="26"/>
      <c r="CR463" s="26"/>
      <c r="CS463" s="26" t="s">
        <v>561</v>
      </c>
      <c r="CT463" s="26">
        <v>12</v>
      </c>
      <c r="CU463" s="26"/>
      <c r="CV463" s="26"/>
      <c r="CW463" s="26">
        <v>66540</v>
      </c>
      <c r="CX463" s="740">
        <v>449</v>
      </c>
      <c r="CY463" s="26"/>
      <c r="CZ463" s="26"/>
      <c r="DA463" s="26"/>
      <c r="DB463" s="26"/>
      <c r="DC463" s="26"/>
      <c r="DD463" s="26" t="s">
        <v>1569</v>
      </c>
      <c r="DE463" s="26" t="s">
        <v>1570</v>
      </c>
      <c r="DF463" s="26" t="s">
        <v>1571</v>
      </c>
      <c r="DG463" s="26" t="s">
        <v>1572</v>
      </c>
      <c r="DH463" s="26">
        <v>8163912000</v>
      </c>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row>
    <row r="464" spans="1:155" x14ac:dyDescent="0.2">
      <c r="A464" s="739">
        <v>11531</v>
      </c>
      <c r="B464" s="26" t="s">
        <v>5013</v>
      </c>
      <c r="C464" s="26"/>
      <c r="D464" s="26"/>
      <c r="E464" s="26"/>
      <c r="F464" s="26"/>
      <c r="G464" s="26"/>
      <c r="H464" s="26"/>
      <c r="I464" s="26"/>
      <c r="J464" s="26" t="s">
        <v>4223</v>
      </c>
      <c r="K464" s="26"/>
      <c r="L464" s="26" t="s">
        <v>4224</v>
      </c>
      <c r="M464" s="26"/>
      <c r="N464" s="26" t="s">
        <v>701</v>
      </c>
      <c r="O464" s="738">
        <v>27102</v>
      </c>
      <c r="P464" s="26">
        <v>3199</v>
      </c>
      <c r="Q464" s="26">
        <v>3364352000</v>
      </c>
      <c r="R464" s="26"/>
      <c r="S464" s="26" t="s">
        <v>591</v>
      </c>
      <c r="T464" s="26" t="s">
        <v>4226</v>
      </c>
      <c r="U464" s="26" t="s">
        <v>545</v>
      </c>
      <c r="V464" s="26" t="s">
        <v>545</v>
      </c>
      <c r="W464" s="26" t="s">
        <v>4227</v>
      </c>
      <c r="X464" s="26" t="s">
        <v>2120</v>
      </c>
      <c r="Y464" s="26" t="s">
        <v>2955</v>
      </c>
      <c r="Z464" s="26" t="s">
        <v>4228</v>
      </c>
      <c r="AA464" s="26" t="s">
        <v>4229</v>
      </c>
      <c r="AB464" s="26">
        <v>9049922676</v>
      </c>
      <c r="AC464" s="26"/>
      <c r="AD464" s="26"/>
      <c r="AE464" s="26" t="s">
        <v>4230</v>
      </c>
      <c r="AF464" s="26" t="s">
        <v>4231</v>
      </c>
      <c r="AG464" s="26" t="s">
        <v>4232</v>
      </c>
      <c r="AH464" s="26" t="s">
        <v>4233</v>
      </c>
      <c r="AI464" s="26" t="s">
        <v>4233</v>
      </c>
      <c r="AJ464" s="26" t="s">
        <v>764</v>
      </c>
      <c r="AK464" s="548">
        <v>53212</v>
      </c>
      <c r="AL464" s="26" t="s">
        <v>545</v>
      </c>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t="s">
        <v>5014</v>
      </c>
      <c r="CG464" s="26"/>
      <c r="CH464" s="26"/>
      <c r="CI464" s="26"/>
      <c r="CJ464" s="26"/>
      <c r="CK464" s="26"/>
      <c r="CL464" s="26"/>
      <c r="CM464" s="26"/>
      <c r="CN464" s="26">
        <v>1375</v>
      </c>
      <c r="CO464" s="26">
        <v>2982</v>
      </c>
      <c r="CP464" s="26"/>
      <c r="CQ464" s="26"/>
      <c r="CR464" s="26"/>
      <c r="CS464" s="26" t="s">
        <v>561</v>
      </c>
      <c r="CT464" s="26">
        <v>12</v>
      </c>
      <c r="CU464" s="26"/>
      <c r="CV464" s="26"/>
      <c r="CW464" s="26">
        <v>16217</v>
      </c>
      <c r="CX464" s="740">
        <v>8</v>
      </c>
      <c r="CY464" s="26"/>
      <c r="CZ464" s="26"/>
      <c r="DA464" s="26"/>
      <c r="DB464" s="26"/>
      <c r="DC464" s="26"/>
      <c r="DD464" s="26" t="s">
        <v>3167</v>
      </c>
      <c r="DE464" s="26" t="s">
        <v>4240</v>
      </c>
      <c r="DF464" s="26" t="s">
        <v>4241</v>
      </c>
      <c r="DG464" s="26" t="s">
        <v>4242</v>
      </c>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row>
    <row r="465" spans="1:155" x14ac:dyDescent="0.2">
      <c r="A465" s="739">
        <v>10615</v>
      </c>
      <c r="B465" s="26" t="s">
        <v>5015</v>
      </c>
      <c r="C465" s="26"/>
      <c r="D465" s="26"/>
      <c r="E465" s="26"/>
      <c r="F465" s="26"/>
      <c r="G465" s="26"/>
      <c r="H465" s="26"/>
      <c r="I465" s="26"/>
      <c r="J465" s="26" t="s">
        <v>1098</v>
      </c>
      <c r="K465" s="26"/>
      <c r="L465" s="26" t="s">
        <v>1053</v>
      </c>
      <c r="M465" s="26" t="s">
        <v>1016</v>
      </c>
      <c r="N465" s="26" t="s">
        <v>550</v>
      </c>
      <c r="O465" s="26">
        <v>60606</v>
      </c>
      <c r="P465" s="26" t="s">
        <v>545</v>
      </c>
      <c r="Q465" s="26">
        <v>3128225000</v>
      </c>
      <c r="R465" s="26"/>
      <c r="S465" s="26" t="s">
        <v>1100</v>
      </c>
      <c r="T465" s="26" t="s">
        <v>1101</v>
      </c>
      <c r="U465" s="26" t="s">
        <v>1102</v>
      </c>
      <c r="V465" s="26" t="s">
        <v>1103</v>
      </c>
      <c r="W465" s="26" t="s">
        <v>1104</v>
      </c>
      <c r="X465" s="26" t="s">
        <v>1105</v>
      </c>
      <c r="Y465" s="26" t="s">
        <v>1106</v>
      </c>
      <c r="Z465" s="26" t="s">
        <v>1107</v>
      </c>
      <c r="AA465" s="26" t="s">
        <v>1108</v>
      </c>
      <c r="AB465" s="26">
        <v>3128222739</v>
      </c>
      <c r="AC465" s="26"/>
      <c r="AD465" s="26">
        <v>3122604640</v>
      </c>
      <c r="AE465" s="26" t="s">
        <v>1109</v>
      </c>
      <c r="AF465" s="26" t="s">
        <v>1098</v>
      </c>
      <c r="AG465" s="26" t="s">
        <v>545</v>
      </c>
      <c r="AH465" s="26" t="s">
        <v>1053</v>
      </c>
      <c r="AI465" s="26" t="s">
        <v>1016</v>
      </c>
      <c r="AJ465" s="26" t="s">
        <v>550</v>
      </c>
      <c r="AK465" s="26">
        <v>60606</v>
      </c>
      <c r="AL465" s="26" t="s">
        <v>545</v>
      </c>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t="s">
        <v>1110</v>
      </c>
      <c r="CG465" s="26"/>
      <c r="CH465" s="26"/>
      <c r="CI465" s="26"/>
      <c r="CJ465" s="26"/>
      <c r="CK465" s="26"/>
      <c r="CL465" s="26"/>
      <c r="CM465" s="26"/>
      <c r="CN465" s="26">
        <v>1046</v>
      </c>
      <c r="CO465" s="26">
        <v>678</v>
      </c>
      <c r="CP465" s="26"/>
      <c r="CQ465" s="26"/>
      <c r="CR465" s="26"/>
      <c r="CS465" s="26" t="s">
        <v>561</v>
      </c>
      <c r="CT465" s="26">
        <v>12</v>
      </c>
      <c r="CU465" s="26"/>
      <c r="CV465" s="26"/>
      <c r="CW465" s="26">
        <v>20478</v>
      </c>
      <c r="CX465" s="740">
        <v>218</v>
      </c>
      <c r="CY465" s="26"/>
      <c r="CZ465" s="26"/>
      <c r="DA465" s="26"/>
      <c r="DB465" s="26"/>
      <c r="DC465" s="26"/>
      <c r="DD465" s="26" t="s">
        <v>1111</v>
      </c>
      <c r="DE465" s="26" t="s">
        <v>1112</v>
      </c>
      <c r="DF465" s="26" t="s">
        <v>1113</v>
      </c>
      <c r="DG465" s="26" t="s">
        <v>1114</v>
      </c>
      <c r="DH465" s="26">
        <v>3128224121</v>
      </c>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row>
    <row r="466" spans="1:155" x14ac:dyDescent="0.2">
      <c r="A466" s="739">
        <v>11532</v>
      </c>
      <c r="B466" s="26" t="s">
        <v>5016</v>
      </c>
      <c r="C466" s="26"/>
      <c r="D466" s="26"/>
      <c r="E466" s="26"/>
      <c r="F466" s="26"/>
      <c r="G466" s="26"/>
      <c r="H466" s="26"/>
      <c r="I466" s="26"/>
      <c r="J466" s="26" t="s">
        <v>5017</v>
      </c>
      <c r="K466" s="26" t="s">
        <v>5018</v>
      </c>
      <c r="L466" s="26" t="s">
        <v>1667</v>
      </c>
      <c r="M466" s="26"/>
      <c r="N466" s="26" t="s">
        <v>1025</v>
      </c>
      <c r="O466" s="26">
        <v>7310</v>
      </c>
      <c r="P466" s="26">
        <v>1191</v>
      </c>
      <c r="Q466" s="26">
        <v>6084435254</v>
      </c>
      <c r="R466" s="26">
        <v>6084435149</v>
      </c>
      <c r="S466" s="26" t="s">
        <v>2717</v>
      </c>
      <c r="T466" s="26" t="s">
        <v>800</v>
      </c>
      <c r="U466" s="26" t="s">
        <v>734</v>
      </c>
      <c r="V466" s="26" t="s">
        <v>2718</v>
      </c>
      <c r="W466" s="26" t="s">
        <v>5019</v>
      </c>
      <c r="X466" s="26" t="s">
        <v>1074</v>
      </c>
      <c r="Y466" s="26" t="s">
        <v>5020</v>
      </c>
      <c r="Z466" s="26" t="s">
        <v>1306</v>
      </c>
      <c r="AA466" s="26" t="s">
        <v>5016</v>
      </c>
      <c r="AB466" s="26">
        <v>6084431715</v>
      </c>
      <c r="AC466" s="26">
        <v>1715</v>
      </c>
      <c r="AD466" s="26">
        <v>6084435149</v>
      </c>
      <c r="AE466" s="26" t="s">
        <v>5021</v>
      </c>
      <c r="AF466" s="26" t="s">
        <v>5022</v>
      </c>
      <c r="AG466" s="26" t="s">
        <v>545</v>
      </c>
      <c r="AH466" s="26" t="s">
        <v>1164</v>
      </c>
      <c r="AI466" s="26" t="s">
        <v>1165</v>
      </c>
      <c r="AJ466" s="26" t="s">
        <v>764</v>
      </c>
      <c r="AK466" s="26">
        <v>53703</v>
      </c>
      <c r="AL466" s="26" t="s">
        <v>545</v>
      </c>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t="s">
        <v>5023</v>
      </c>
      <c r="CG466" s="26"/>
      <c r="CH466" s="26"/>
      <c r="CI466" s="26"/>
      <c r="CJ466" s="26"/>
      <c r="CK466" s="26"/>
      <c r="CL466" s="26"/>
      <c r="CM466" s="26"/>
      <c r="CN466" s="26">
        <v>1376</v>
      </c>
      <c r="CO466" s="26">
        <v>1596</v>
      </c>
      <c r="CP466" s="26"/>
      <c r="CQ466" s="26"/>
      <c r="CR466" s="26"/>
      <c r="CS466" s="26" t="s">
        <v>561</v>
      </c>
      <c r="CT466" s="26">
        <v>12</v>
      </c>
      <c r="CU466" s="26"/>
      <c r="CV466" s="26"/>
      <c r="CW466" s="26">
        <v>66583</v>
      </c>
      <c r="CX466" s="740">
        <v>1211</v>
      </c>
      <c r="CY466" s="26"/>
      <c r="CZ466" s="26"/>
      <c r="DA466" s="26"/>
      <c r="DB466" s="26"/>
      <c r="DC466" s="26"/>
      <c r="DD466" s="26" t="s">
        <v>604</v>
      </c>
      <c r="DE466" s="26" t="s">
        <v>5024</v>
      </c>
      <c r="DF466" s="26" t="s">
        <v>5025</v>
      </c>
      <c r="DG466" s="26" t="s">
        <v>5026</v>
      </c>
      <c r="DH466" s="26">
        <v>6084431713</v>
      </c>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row>
    <row r="467" spans="1:155" x14ac:dyDescent="0.2">
      <c r="A467" s="739">
        <v>10181</v>
      </c>
      <c r="B467" s="26" t="s">
        <v>4229</v>
      </c>
      <c r="C467" s="26"/>
      <c r="D467" s="26"/>
      <c r="E467" s="26"/>
      <c r="F467" s="26"/>
      <c r="G467" s="26"/>
      <c r="H467" s="26"/>
      <c r="I467" s="26"/>
      <c r="J467" s="26" t="s">
        <v>5027</v>
      </c>
      <c r="K467" s="26" t="s">
        <v>1454</v>
      </c>
      <c r="L467" s="26" t="s">
        <v>5028</v>
      </c>
      <c r="M467" s="26" t="s">
        <v>972</v>
      </c>
      <c r="N467" s="26" t="s">
        <v>973</v>
      </c>
      <c r="O467" s="26">
        <v>75244</v>
      </c>
      <c r="P467" s="26" t="s">
        <v>545</v>
      </c>
      <c r="Q467" s="26">
        <v>8887810580</v>
      </c>
      <c r="R467" s="26">
        <v>3364350236</v>
      </c>
      <c r="S467" s="26" t="s">
        <v>5029</v>
      </c>
      <c r="T467" s="26" t="s">
        <v>1863</v>
      </c>
      <c r="U467" s="26" t="s">
        <v>647</v>
      </c>
      <c r="V467" s="26" t="s">
        <v>5030</v>
      </c>
      <c r="W467" s="26" t="s">
        <v>5031</v>
      </c>
      <c r="X467" s="26" t="s">
        <v>2120</v>
      </c>
      <c r="Y467" s="26" t="s">
        <v>2955</v>
      </c>
      <c r="Z467" s="26" t="s">
        <v>4228</v>
      </c>
      <c r="AA467" s="26" t="s">
        <v>4229</v>
      </c>
      <c r="AB467" s="26">
        <v>9049922676</v>
      </c>
      <c r="AC467" s="26"/>
      <c r="AD467" s="26"/>
      <c r="AE467" s="26" t="s">
        <v>4230</v>
      </c>
      <c r="AF467" s="26" t="s">
        <v>4231</v>
      </c>
      <c r="AG467" s="26" t="s">
        <v>4232</v>
      </c>
      <c r="AH467" s="26" t="s">
        <v>4233</v>
      </c>
      <c r="AI467" s="26" t="s">
        <v>4233</v>
      </c>
      <c r="AJ467" s="26" t="s">
        <v>764</v>
      </c>
      <c r="AK467" s="26">
        <v>53212</v>
      </c>
      <c r="AL467" s="26" t="s">
        <v>545</v>
      </c>
      <c r="AM467" s="26" t="s">
        <v>4234</v>
      </c>
      <c r="AN467" s="26" t="s">
        <v>4235</v>
      </c>
      <c r="AO467" s="26" t="s">
        <v>5032</v>
      </c>
      <c r="AP467" s="26" t="s">
        <v>4229</v>
      </c>
      <c r="AQ467" s="26">
        <v>4149992013</v>
      </c>
      <c r="AR467" s="26"/>
      <c r="AS467" s="26"/>
      <c r="AT467" s="26" t="s">
        <v>4237</v>
      </c>
      <c r="AU467" s="26" t="s">
        <v>4231</v>
      </c>
      <c r="AV467" s="26" t="s">
        <v>5033</v>
      </c>
      <c r="AW467" s="26" t="s">
        <v>4233</v>
      </c>
      <c r="AX467" s="26" t="s">
        <v>4233</v>
      </c>
      <c r="AY467" s="26" t="s">
        <v>764</v>
      </c>
      <c r="AZ467" s="26" t="s">
        <v>4238</v>
      </c>
      <c r="BA467" s="26" t="s">
        <v>545</v>
      </c>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t="s">
        <v>5034</v>
      </c>
      <c r="CG467" s="26"/>
      <c r="CH467" s="26"/>
      <c r="CI467" s="26"/>
      <c r="CJ467" s="26"/>
      <c r="CK467" s="26"/>
      <c r="CL467" s="26"/>
      <c r="CM467" s="26"/>
      <c r="CN467" s="26">
        <v>513</v>
      </c>
      <c r="CO467" s="26">
        <v>736</v>
      </c>
      <c r="CP467" s="26">
        <v>612</v>
      </c>
      <c r="CQ467" s="26"/>
      <c r="CR467" s="26"/>
      <c r="CS467" s="26" t="s">
        <v>561</v>
      </c>
      <c r="CT467" s="26">
        <v>12</v>
      </c>
      <c r="CU467" s="26"/>
      <c r="CV467" s="26"/>
      <c r="CW467" s="26">
        <v>82538</v>
      </c>
      <c r="CX467" s="740">
        <v>8</v>
      </c>
      <c r="CY467" s="26"/>
      <c r="CZ467" s="26"/>
      <c r="DA467" s="26"/>
      <c r="DB467" s="26"/>
      <c r="DC467" s="26"/>
      <c r="DD467" s="26" t="s">
        <v>3167</v>
      </c>
      <c r="DE467" s="26" t="s">
        <v>4240</v>
      </c>
      <c r="DF467" s="26" t="s">
        <v>5035</v>
      </c>
      <c r="DG467" s="26" t="s">
        <v>4242</v>
      </c>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row>
    <row r="468" spans="1:155" x14ac:dyDescent="0.2">
      <c r="A468" s="739">
        <v>11533</v>
      </c>
      <c r="B468" s="26" t="s">
        <v>2052</v>
      </c>
      <c r="C468" s="26"/>
      <c r="D468" s="26"/>
      <c r="E468" s="26"/>
      <c r="F468" s="26"/>
      <c r="G468" s="26"/>
      <c r="H468" s="26"/>
      <c r="I468" s="26"/>
      <c r="J468" s="26" t="s">
        <v>2041</v>
      </c>
      <c r="K468" s="26" t="s">
        <v>2042</v>
      </c>
      <c r="L468" s="26" t="s">
        <v>2043</v>
      </c>
      <c r="M468" s="26" t="s">
        <v>2044</v>
      </c>
      <c r="N468" s="26" t="s">
        <v>644</v>
      </c>
      <c r="O468" s="26">
        <v>68102</v>
      </c>
      <c r="P468" s="548">
        <v>1944</v>
      </c>
      <c r="Q468" s="26">
        <v>4029163611</v>
      </c>
      <c r="R468" s="26">
        <v>4029163030</v>
      </c>
      <c r="S468" s="26" t="s">
        <v>1214</v>
      </c>
      <c r="T468" s="26" t="s">
        <v>5036</v>
      </c>
      <c r="U468" s="26" t="s">
        <v>1733</v>
      </c>
      <c r="V468" s="26" t="s">
        <v>2047</v>
      </c>
      <c r="W468" s="26" t="s">
        <v>2048</v>
      </c>
      <c r="X468" s="26" t="s">
        <v>2049</v>
      </c>
      <c r="Y468" s="26" t="s">
        <v>2050</v>
      </c>
      <c r="Z468" s="26" t="s">
        <v>2051</v>
      </c>
      <c r="AA468" s="26" t="s">
        <v>2052</v>
      </c>
      <c r="AB468" s="26">
        <v>4029163611</v>
      </c>
      <c r="AC468" s="26"/>
      <c r="AD468" s="26">
        <v>4029163030</v>
      </c>
      <c r="AE468" s="26" t="s">
        <v>2047</v>
      </c>
      <c r="AF468" s="26" t="s">
        <v>2041</v>
      </c>
      <c r="AG468" s="26" t="s">
        <v>2042</v>
      </c>
      <c r="AH468" s="26" t="s">
        <v>2043</v>
      </c>
      <c r="AI468" s="26" t="s">
        <v>2044</v>
      </c>
      <c r="AJ468" s="26" t="s">
        <v>644</v>
      </c>
      <c r="AK468" s="26">
        <v>68102</v>
      </c>
      <c r="AL468" s="548">
        <v>1944</v>
      </c>
      <c r="AM468" s="26"/>
      <c r="AN468" s="26"/>
      <c r="AO468" s="26"/>
      <c r="AP468" s="26"/>
      <c r="AQ468" s="26"/>
      <c r="AR468" s="26"/>
      <c r="AS468" s="26"/>
      <c r="AT468" s="26"/>
      <c r="AU468" s="26"/>
      <c r="AV468" s="26"/>
      <c r="AW468" s="26"/>
      <c r="AX468" s="26"/>
      <c r="AY468" s="26"/>
      <c r="AZ468" s="26"/>
      <c r="BA468" s="548"/>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t="s">
        <v>2053</v>
      </c>
      <c r="CG468" s="26"/>
      <c r="CH468" s="26"/>
      <c r="CI468" s="26"/>
      <c r="CJ468" s="26"/>
      <c r="CK468" s="26"/>
      <c r="CL468" s="26"/>
      <c r="CM468" s="26"/>
      <c r="CN468" s="26">
        <v>1377</v>
      </c>
      <c r="CO468" s="26">
        <v>2877</v>
      </c>
      <c r="CP468" s="26"/>
      <c r="CQ468" s="26"/>
      <c r="CR468" s="26"/>
      <c r="CS468" s="26" t="s">
        <v>561</v>
      </c>
      <c r="CT468" s="26">
        <v>12</v>
      </c>
      <c r="CU468" s="26"/>
      <c r="CV468" s="26"/>
      <c r="CW468" s="26">
        <v>20087</v>
      </c>
      <c r="CX468" s="740">
        <v>31</v>
      </c>
      <c r="CY468" s="26"/>
      <c r="CZ468" s="26"/>
      <c r="DA468" s="26"/>
      <c r="DB468" s="26"/>
      <c r="DC468" s="26"/>
      <c r="DD468" s="26" t="s">
        <v>2054</v>
      </c>
      <c r="DE468" s="26" t="s">
        <v>2046</v>
      </c>
      <c r="DF468" s="26" t="s">
        <v>1733</v>
      </c>
      <c r="DG468" s="26" t="s">
        <v>2047</v>
      </c>
      <c r="DH468" s="26">
        <v>4029163611</v>
      </c>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row>
    <row r="469" spans="1:155" x14ac:dyDescent="0.2">
      <c r="A469" s="739">
        <v>11534</v>
      </c>
      <c r="B469" s="26" t="s">
        <v>5037</v>
      </c>
      <c r="C469" s="26"/>
      <c r="D469" s="26"/>
      <c r="E469" s="26"/>
      <c r="F469" s="26"/>
      <c r="G469" s="26"/>
      <c r="H469" s="26"/>
      <c r="I469" s="26"/>
      <c r="J469" s="26" t="s">
        <v>2041</v>
      </c>
      <c r="K469" s="26" t="s">
        <v>2042</v>
      </c>
      <c r="L469" s="26" t="s">
        <v>2043</v>
      </c>
      <c r="M469" s="26" t="s">
        <v>2044</v>
      </c>
      <c r="N469" s="26" t="s">
        <v>644</v>
      </c>
      <c r="O469" s="26">
        <v>68102</v>
      </c>
      <c r="P469" s="26">
        <v>1944</v>
      </c>
      <c r="Q469" s="26">
        <v>4029163611</v>
      </c>
      <c r="R469" s="26">
        <v>4029163030</v>
      </c>
      <c r="S469" s="26" t="s">
        <v>1214</v>
      </c>
      <c r="T469" s="26" t="s">
        <v>5036</v>
      </c>
      <c r="U469" s="26" t="s">
        <v>1733</v>
      </c>
      <c r="V469" s="26" t="s">
        <v>2047</v>
      </c>
      <c r="W469" s="26" t="s">
        <v>2048</v>
      </c>
      <c r="X469" s="26" t="s">
        <v>2049</v>
      </c>
      <c r="Y469" s="26" t="s">
        <v>2050</v>
      </c>
      <c r="Z469" s="26" t="s">
        <v>2051</v>
      </c>
      <c r="AA469" s="26" t="s">
        <v>2052</v>
      </c>
      <c r="AB469" s="26">
        <v>4029163611</v>
      </c>
      <c r="AC469" s="26"/>
      <c r="AD469" s="26">
        <v>4029163030</v>
      </c>
      <c r="AE469" s="26" t="s">
        <v>2047</v>
      </c>
      <c r="AF469" s="26" t="s">
        <v>2041</v>
      </c>
      <c r="AG469" s="26" t="s">
        <v>2042</v>
      </c>
      <c r="AH469" s="26" t="s">
        <v>2043</v>
      </c>
      <c r="AI469" s="26" t="s">
        <v>2044</v>
      </c>
      <c r="AJ469" s="26" t="s">
        <v>644</v>
      </c>
      <c r="AK469" s="26">
        <v>68102</v>
      </c>
      <c r="AL469" s="26">
        <v>1944</v>
      </c>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t="s">
        <v>2053</v>
      </c>
      <c r="CG469" s="26"/>
      <c r="CH469" s="26"/>
      <c r="CI469" s="26"/>
      <c r="CJ469" s="26"/>
      <c r="CK469" s="26"/>
      <c r="CL469" s="26"/>
      <c r="CM469" s="26"/>
      <c r="CN469" s="26">
        <v>1378</v>
      </c>
      <c r="CO469" s="26">
        <v>2877</v>
      </c>
      <c r="CP469" s="26"/>
      <c r="CQ469" s="26"/>
      <c r="CR469" s="26"/>
      <c r="CS469" s="26" t="s">
        <v>561</v>
      </c>
      <c r="CT469" s="26">
        <v>12</v>
      </c>
      <c r="CU469" s="26"/>
      <c r="CV469" s="26"/>
      <c r="CW469" s="26">
        <v>20060</v>
      </c>
      <c r="CX469" s="740">
        <v>31</v>
      </c>
      <c r="CY469" s="26"/>
      <c r="CZ469" s="26"/>
      <c r="DA469" s="26"/>
      <c r="DB469" s="26"/>
      <c r="DC469" s="26"/>
      <c r="DD469" s="26" t="s">
        <v>2054</v>
      </c>
      <c r="DE469" s="26" t="s">
        <v>2046</v>
      </c>
      <c r="DF469" s="26" t="s">
        <v>1733</v>
      </c>
      <c r="DG469" s="26" t="s">
        <v>2047</v>
      </c>
      <c r="DH469" s="26">
        <v>4029163611</v>
      </c>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row>
    <row r="470" spans="1:155" x14ac:dyDescent="0.2">
      <c r="A470" s="739">
        <v>11536</v>
      </c>
      <c r="B470" s="26" t="s">
        <v>5038</v>
      </c>
      <c r="C470" s="26" t="s">
        <v>545</v>
      </c>
      <c r="D470" s="26"/>
      <c r="E470" s="26"/>
      <c r="F470" s="26"/>
      <c r="G470" s="26" t="s">
        <v>545</v>
      </c>
      <c r="H470" s="26" t="s">
        <v>545</v>
      </c>
      <c r="I470" s="26" t="s">
        <v>545</v>
      </c>
      <c r="J470" s="26" t="s">
        <v>5039</v>
      </c>
      <c r="K470" s="26"/>
      <c r="L470" s="26" t="s">
        <v>5040</v>
      </c>
      <c r="M470" s="26" t="s">
        <v>5041</v>
      </c>
      <c r="N470" s="26" t="s">
        <v>823</v>
      </c>
      <c r="O470" s="26">
        <v>44286</v>
      </c>
      <c r="P470" s="26" t="s">
        <v>545</v>
      </c>
      <c r="Q470" s="26">
        <v>3306598900</v>
      </c>
      <c r="R470" s="26">
        <v>3306598901</v>
      </c>
      <c r="S470" s="26" t="s">
        <v>1461</v>
      </c>
      <c r="T470" s="26" t="s">
        <v>5042</v>
      </c>
      <c r="U470" s="26" t="s">
        <v>647</v>
      </c>
      <c r="V470" s="26" t="s">
        <v>5043</v>
      </c>
      <c r="W470" s="26" t="s">
        <v>5044</v>
      </c>
      <c r="X470" s="26" t="s">
        <v>596</v>
      </c>
      <c r="Y470" s="26" t="s">
        <v>5045</v>
      </c>
      <c r="Z470" s="26" t="s">
        <v>5046</v>
      </c>
      <c r="AA470" s="26" t="s">
        <v>5047</v>
      </c>
      <c r="AB470" s="26">
        <v>3306598900</v>
      </c>
      <c r="AC470" s="26"/>
      <c r="AD470" s="26"/>
      <c r="AE470" s="26" t="s">
        <v>5048</v>
      </c>
      <c r="AF470" s="26" t="s">
        <v>5039</v>
      </c>
      <c r="AG470" s="26" t="s">
        <v>545</v>
      </c>
      <c r="AH470" s="26" t="s">
        <v>5040</v>
      </c>
      <c r="AI470" s="26" t="s">
        <v>545</v>
      </c>
      <c r="AJ470" s="26" t="s">
        <v>823</v>
      </c>
      <c r="AK470" s="26">
        <v>44286</v>
      </c>
      <c r="AL470" s="26">
        <v>3250</v>
      </c>
      <c r="AM470" s="26" t="s">
        <v>2031</v>
      </c>
      <c r="AN470" s="26" t="s">
        <v>2121</v>
      </c>
      <c r="AO470" s="26" t="s">
        <v>5049</v>
      </c>
      <c r="AP470" s="26" t="s">
        <v>5038</v>
      </c>
      <c r="AQ470" s="26">
        <v>3306598900</v>
      </c>
      <c r="AR470" s="26"/>
      <c r="AS470" s="26">
        <v>3306598903</v>
      </c>
      <c r="AT470" s="26" t="s">
        <v>5050</v>
      </c>
      <c r="AU470" s="26" t="s">
        <v>5039</v>
      </c>
      <c r="AV470" s="26" t="s">
        <v>545</v>
      </c>
      <c r="AW470" s="26" t="s">
        <v>5040</v>
      </c>
      <c r="AX470" s="26" t="s">
        <v>5041</v>
      </c>
      <c r="AY470" s="26" t="s">
        <v>823</v>
      </c>
      <c r="AZ470" s="26" t="s">
        <v>5051</v>
      </c>
      <c r="BA470" s="26" t="s">
        <v>545</v>
      </c>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t="s">
        <v>5052</v>
      </c>
      <c r="CG470" s="26"/>
      <c r="CH470" s="26"/>
      <c r="CI470" s="26"/>
      <c r="CJ470" s="26"/>
      <c r="CK470" s="26"/>
      <c r="CL470" s="26"/>
      <c r="CM470" s="26"/>
      <c r="CN470" s="26">
        <v>1380</v>
      </c>
      <c r="CO470" s="26">
        <v>1787</v>
      </c>
      <c r="CP470" s="26">
        <v>3</v>
      </c>
      <c r="CQ470" s="26"/>
      <c r="CR470" s="26"/>
      <c r="CS470" s="26" t="s">
        <v>561</v>
      </c>
      <c r="CT470" s="26">
        <v>12</v>
      </c>
      <c r="CU470" s="26"/>
      <c r="CV470" s="26"/>
      <c r="CW470" s="26">
        <v>32620</v>
      </c>
      <c r="CX470" s="26" t="s">
        <v>545</v>
      </c>
      <c r="CY470" s="26"/>
      <c r="CZ470" s="26"/>
      <c r="DA470" s="26"/>
      <c r="DB470" s="26"/>
      <c r="DC470" s="26" t="s">
        <v>545</v>
      </c>
      <c r="DD470" s="26" t="s">
        <v>2031</v>
      </c>
      <c r="DE470" s="26" t="s">
        <v>2121</v>
      </c>
      <c r="DF470" s="26" t="s">
        <v>5049</v>
      </c>
      <c r="DG470" s="26" t="s">
        <v>5053</v>
      </c>
      <c r="DH470" s="26">
        <v>3306598900</v>
      </c>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row>
    <row r="471" spans="1:155" x14ac:dyDescent="0.2">
      <c r="A471" s="739">
        <v>11537</v>
      </c>
      <c r="B471" s="26" t="s">
        <v>5054</v>
      </c>
      <c r="C471" s="26"/>
      <c r="D471" s="26"/>
      <c r="E471" s="26"/>
      <c r="F471" s="26"/>
      <c r="G471" s="26"/>
      <c r="H471" s="26"/>
      <c r="I471" s="26"/>
      <c r="J471" s="26" t="s">
        <v>4477</v>
      </c>
      <c r="K471" s="26"/>
      <c r="L471" s="26" t="s">
        <v>4478</v>
      </c>
      <c r="M471" s="26" t="s">
        <v>3571</v>
      </c>
      <c r="N471" s="26" t="s">
        <v>4479</v>
      </c>
      <c r="O471" s="738">
        <v>5604</v>
      </c>
      <c r="P471" s="26" t="s">
        <v>545</v>
      </c>
      <c r="Q471" s="26">
        <v>8022293333</v>
      </c>
      <c r="R471" s="26">
        <v>8022297282</v>
      </c>
      <c r="S471" s="26" t="s">
        <v>4480</v>
      </c>
      <c r="T471" s="26" t="s">
        <v>4481</v>
      </c>
      <c r="U471" s="26" t="s">
        <v>734</v>
      </c>
      <c r="V471" s="26" t="s">
        <v>4482</v>
      </c>
      <c r="W471" s="26" t="s">
        <v>4483</v>
      </c>
      <c r="X471" s="26" t="s">
        <v>945</v>
      </c>
      <c r="Y471" s="26" t="s">
        <v>4484</v>
      </c>
      <c r="Z471" s="26" t="s">
        <v>4485</v>
      </c>
      <c r="AA471" s="26" t="s">
        <v>5054</v>
      </c>
      <c r="AB471" s="26">
        <v>8022293759</v>
      </c>
      <c r="AC471" s="26"/>
      <c r="AD471" s="26">
        <v>8022297282</v>
      </c>
      <c r="AE471" s="26" t="s">
        <v>4482</v>
      </c>
      <c r="AF471" s="26" t="s">
        <v>4477</v>
      </c>
      <c r="AG471" s="26" t="s">
        <v>545</v>
      </c>
      <c r="AH471" s="26" t="s">
        <v>4478</v>
      </c>
      <c r="AI471" s="26" t="s">
        <v>3571</v>
      </c>
      <c r="AJ471" s="26" t="s">
        <v>4479</v>
      </c>
      <c r="AK471" s="26">
        <v>5604</v>
      </c>
      <c r="AL471" s="26" t="s">
        <v>545</v>
      </c>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t="s">
        <v>5055</v>
      </c>
      <c r="CG471" s="26"/>
      <c r="CH471" s="26"/>
      <c r="CI471" s="26"/>
      <c r="CJ471" s="26"/>
      <c r="CK471" s="26"/>
      <c r="CL471" s="26"/>
      <c r="CM471" s="26"/>
      <c r="CN471" s="26">
        <v>1381</v>
      </c>
      <c r="CO471" s="26">
        <v>1868</v>
      </c>
      <c r="CP471" s="26"/>
      <c r="CQ471" s="26"/>
      <c r="CR471" s="26"/>
      <c r="CS471" s="26" t="s">
        <v>561</v>
      </c>
      <c r="CT471" s="26">
        <v>12</v>
      </c>
      <c r="CU471" s="26"/>
      <c r="CV471" s="26"/>
      <c r="CW471" s="26">
        <v>66680</v>
      </c>
      <c r="CX471" s="26"/>
      <c r="CY471" s="26"/>
      <c r="CZ471" s="26"/>
      <c r="DA471" s="26"/>
      <c r="DB471" s="26"/>
      <c r="DC471" s="26"/>
      <c r="DD471" s="26" t="s">
        <v>2155</v>
      </c>
      <c r="DE471" s="26" t="s">
        <v>4487</v>
      </c>
      <c r="DF471" s="26" t="s">
        <v>4488</v>
      </c>
      <c r="DG471" s="26" t="s">
        <v>4489</v>
      </c>
      <c r="DH471" s="26">
        <v>8022293405</v>
      </c>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row>
    <row r="472" spans="1:155" x14ac:dyDescent="0.2">
      <c r="A472" s="739">
        <v>11539</v>
      </c>
      <c r="B472" s="26" t="s">
        <v>5056</v>
      </c>
      <c r="C472" s="26" t="s">
        <v>545</v>
      </c>
      <c r="D472" s="26"/>
      <c r="E472" s="26"/>
      <c r="F472" s="26"/>
      <c r="G472" s="26" t="s">
        <v>545</v>
      </c>
      <c r="H472" s="26" t="s">
        <v>545</v>
      </c>
      <c r="I472" s="26" t="s">
        <v>545</v>
      </c>
      <c r="J472" s="26" t="s">
        <v>1052</v>
      </c>
      <c r="K472" s="26"/>
      <c r="L472" s="26" t="s">
        <v>1053</v>
      </c>
      <c r="M472" s="26"/>
      <c r="N472" s="26" t="s">
        <v>550</v>
      </c>
      <c r="O472" s="26">
        <v>60606</v>
      </c>
      <c r="P472" s="26" t="s">
        <v>545</v>
      </c>
      <c r="Q472" s="26">
        <v>4158993162</v>
      </c>
      <c r="R472" s="26">
        <v>4158993162</v>
      </c>
      <c r="S472" s="26" t="s">
        <v>1054</v>
      </c>
      <c r="T472" s="26" t="s">
        <v>1055</v>
      </c>
      <c r="U472" s="26" t="s">
        <v>1056</v>
      </c>
      <c r="V472" s="26" t="s">
        <v>1057</v>
      </c>
      <c r="W472" s="26" t="s">
        <v>545</v>
      </c>
      <c r="X472" s="26" t="s">
        <v>1054</v>
      </c>
      <c r="Y472" s="26" t="s">
        <v>1055</v>
      </c>
      <c r="Z472" s="26" t="s">
        <v>1058</v>
      </c>
      <c r="AA472" s="26" t="s">
        <v>1059</v>
      </c>
      <c r="AB472" s="26">
        <v>4158993162</v>
      </c>
      <c r="AC472" s="26"/>
      <c r="AD472" s="26"/>
      <c r="AE472" s="26" t="s">
        <v>1057</v>
      </c>
      <c r="AF472" s="26" t="s">
        <v>1052</v>
      </c>
      <c r="AG472" s="26" t="s">
        <v>545</v>
      </c>
      <c r="AH472" s="26" t="s">
        <v>1053</v>
      </c>
      <c r="AI472" s="26"/>
      <c r="AJ472" s="26" t="s">
        <v>550</v>
      </c>
      <c r="AK472" s="26">
        <v>60606</v>
      </c>
      <c r="AL472" s="26" t="s">
        <v>545</v>
      </c>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t="s">
        <v>545</v>
      </c>
      <c r="CG472" s="26"/>
      <c r="CH472" s="26"/>
      <c r="CI472" s="26"/>
      <c r="CJ472" s="26"/>
      <c r="CK472" s="26"/>
      <c r="CL472" s="26"/>
      <c r="CM472" s="26"/>
      <c r="CN472" s="26">
        <v>1383</v>
      </c>
      <c r="CO472" s="26">
        <v>354</v>
      </c>
      <c r="CP472" s="26"/>
      <c r="CQ472" s="26"/>
      <c r="CR472" s="26"/>
      <c r="CS472" s="26" t="s">
        <v>561</v>
      </c>
      <c r="CT472" s="26">
        <v>12</v>
      </c>
      <c r="CU472" s="26"/>
      <c r="CV472" s="26"/>
      <c r="CW472" s="26">
        <v>21881</v>
      </c>
      <c r="CX472" s="740">
        <v>761</v>
      </c>
      <c r="CY472" s="26"/>
      <c r="CZ472" s="26"/>
      <c r="DA472" s="26"/>
      <c r="DB472" s="26"/>
      <c r="DC472" s="26" t="s">
        <v>545</v>
      </c>
      <c r="DD472" s="26" t="s">
        <v>750</v>
      </c>
      <c r="DE472" s="26" t="s">
        <v>1060</v>
      </c>
      <c r="DF472" s="26" t="s">
        <v>1061</v>
      </c>
      <c r="DG472" s="26" t="s">
        <v>1062</v>
      </c>
      <c r="DH472" s="26">
        <v>3124623070</v>
      </c>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row>
    <row r="473" spans="1:155" x14ac:dyDescent="0.2">
      <c r="A473" s="739">
        <v>11540</v>
      </c>
      <c r="B473" s="26" t="s">
        <v>5057</v>
      </c>
      <c r="C473" s="26"/>
      <c r="D473" s="26"/>
      <c r="E473" s="26"/>
      <c r="F473" s="26"/>
      <c r="G473" s="26"/>
      <c r="H473" s="26"/>
      <c r="I473" s="26"/>
      <c r="J473" s="26" t="s">
        <v>4060</v>
      </c>
      <c r="K473" s="26"/>
      <c r="L473" s="26" t="s">
        <v>2204</v>
      </c>
      <c r="M473" s="26"/>
      <c r="N473" s="26" t="s">
        <v>550</v>
      </c>
      <c r="O473" s="26">
        <v>62715</v>
      </c>
      <c r="P473" s="26" t="s">
        <v>545</v>
      </c>
      <c r="Q473" s="26">
        <v>9725322100</v>
      </c>
      <c r="R473" s="26">
        <v>9725322197</v>
      </c>
      <c r="S473" s="26" t="s">
        <v>4062</v>
      </c>
      <c r="T473" s="26" t="s">
        <v>5058</v>
      </c>
      <c r="U473" s="26" t="s">
        <v>629</v>
      </c>
      <c r="V473" s="26" t="s">
        <v>4074</v>
      </c>
      <c r="W473" s="26" t="s">
        <v>5059</v>
      </c>
      <c r="X473" s="26" t="s">
        <v>5060</v>
      </c>
      <c r="Y473" s="26" t="s">
        <v>5061</v>
      </c>
      <c r="Z473" s="26" t="s">
        <v>5062</v>
      </c>
      <c r="AA473" s="26" t="s">
        <v>5057</v>
      </c>
      <c r="AB473" s="26">
        <v>9725322100</v>
      </c>
      <c r="AC473" s="26"/>
      <c r="AD473" s="26">
        <v>9725722197</v>
      </c>
      <c r="AE473" s="26" t="s">
        <v>5063</v>
      </c>
      <c r="AF473" s="26" t="s">
        <v>5064</v>
      </c>
      <c r="AG473" s="26" t="s">
        <v>545</v>
      </c>
      <c r="AH473" s="26" t="s">
        <v>5065</v>
      </c>
      <c r="AI473" s="26" t="s">
        <v>972</v>
      </c>
      <c r="AJ473" s="26" t="s">
        <v>973</v>
      </c>
      <c r="AK473" s="26">
        <v>75001</v>
      </c>
      <c r="AL473" s="26" t="s">
        <v>545</v>
      </c>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t="s">
        <v>5066</v>
      </c>
      <c r="CG473" s="26"/>
      <c r="CH473" s="26"/>
      <c r="CI473" s="26"/>
      <c r="CJ473" s="26"/>
      <c r="CK473" s="26"/>
      <c r="CL473" s="26"/>
      <c r="CM473" s="26"/>
      <c r="CN473" s="26">
        <v>1384</v>
      </c>
      <c r="CO473" s="26">
        <v>1788</v>
      </c>
      <c r="CP473" s="26"/>
      <c r="CQ473" s="26"/>
      <c r="CR473" s="26"/>
      <c r="CS473" s="26" t="s">
        <v>561</v>
      </c>
      <c r="CT473" s="26">
        <v>12</v>
      </c>
      <c r="CU473" s="26"/>
      <c r="CV473" s="26"/>
      <c r="CW473" s="26">
        <v>87963</v>
      </c>
      <c r="CX473" s="26"/>
      <c r="CY473" s="26"/>
      <c r="CZ473" s="26"/>
      <c r="DA473" s="26"/>
      <c r="DB473" s="26"/>
      <c r="DC473" s="26"/>
      <c r="DD473" s="26" t="s">
        <v>3221</v>
      </c>
      <c r="DE473" s="26" t="s">
        <v>5067</v>
      </c>
      <c r="DF473" s="26" t="s">
        <v>5068</v>
      </c>
      <c r="DG473" s="26" t="s">
        <v>5069</v>
      </c>
      <c r="DH473" s="26">
        <v>4693757631</v>
      </c>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row>
    <row r="474" spans="1:155" x14ac:dyDescent="0.2">
      <c r="A474" s="739">
        <v>11541</v>
      </c>
      <c r="B474" s="26" t="s">
        <v>5070</v>
      </c>
      <c r="C474" s="26"/>
      <c r="D474" s="26"/>
      <c r="E474" s="26"/>
      <c r="F474" s="26"/>
      <c r="G474" s="26"/>
      <c r="H474" s="26"/>
      <c r="I474" s="26"/>
      <c r="J474" s="26" t="s">
        <v>851</v>
      </c>
      <c r="K474" s="26" t="s">
        <v>852</v>
      </c>
      <c r="L474" s="26" t="s">
        <v>753</v>
      </c>
      <c r="M474" s="26"/>
      <c r="N474" s="26" t="s">
        <v>754</v>
      </c>
      <c r="O474" s="26">
        <v>10020</v>
      </c>
      <c r="P474" s="26">
        <v>1304</v>
      </c>
      <c r="Q474" s="26">
        <v>2124583888</v>
      </c>
      <c r="R474" s="26"/>
      <c r="S474" s="26" t="s">
        <v>853</v>
      </c>
      <c r="T474" s="26" t="s">
        <v>854</v>
      </c>
      <c r="U474" s="26" t="s">
        <v>855</v>
      </c>
      <c r="V474" s="26" t="s">
        <v>856</v>
      </c>
      <c r="W474" s="26" t="s">
        <v>857</v>
      </c>
      <c r="X474" s="26" t="s">
        <v>858</v>
      </c>
      <c r="Y474" s="26" t="s">
        <v>859</v>
      </c>
      <c r="Z474" s="26" t="s">
        <v>860</v>
      </c>
      <c r="AA474" s="26" t="s">
        <v>861</v>
      </c>
      <c r="AB474" s="26">
        <v>3027430138</v>
      </c>
      <c r="AC474" s="26"/>
      <c r="AD474" s="26">
        <v>6036457114</v>
      </c>
      <c r="AE474" s="26" t="s">
        <v>862</v>
      </c>
      <c r="AF474" s="26" t="s">
        <v>863</v>
      </c>
      <c r="AG474" s="26" t="s">
        <v>864</v>
      </c>
      <c r="AH474" s="26" t="s">
        <v>865</v>
      </c>
      <c r="AI474" s="26"/>
      <c r="AJ474" s="26" t="s">
        <v>866</v>
      </c>
      <c r="AK474" s="26">
        <v>3110</v>
      </c>
      <c r="AL474" s="26" t="s">
        <v>545</v>
      </c>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t="s">
        <v>867</v>
      </c>
      <c r="CG474" s="26"/>
      <c r="CH474" s="26"/>
      <c r="CI474" s="26"/>
      <c r="CJ474" s="26"/>
      <c r="CK474" s="26"/>
      <c r="CL474" s="26"/>
      <c r="CM474" s="26"/>
      <c r="CN474" s="26">
        <v>1385</v>
      </c>
      <c r="CO474" s="26">
        <v>1669</v>
      </c>
      <c r="CP474" s="26"/>
      <c r="CQ474" s="26"/>
      <c r="CR474" s="26"/>
      <c r="CS474" s="26" t="s">
        <v>561</v>
      </c>
      <c r="CT474" s="26">
        <v>12</v>
      </c>
      <c r="CU474" s="26"/>
      <c r="CV474" s="26"/>
      <c r="CW474" s="26">
        <v>19445</v>
      </c>
      <c r="CX474" s="740">
        <v>12</v>
      </c>
      <c r="CY474" s="26"/>
      <c r="CZ474" s="26"/>
      <c r="DA474" s="26"/>
      <c r="DB474" s="26"/>
      <c r="DC474" s="26" t="s">
        <v>545</v>
      </c>
      <c r="DD474" s="26" t="s">
        <v>868</v>
      </c>
      <c r="DE474" s="26" t="s">
        <v>869</v>
      </c>
      <c r="DF474" s="26" t="s">
        <v>870</v>
      </c>
      <c r="DG474" s="26" t="s">
        <v>871</v>
      </c>
      <c r="DH474" s="26">
        <v>6032893639</v>
      </c>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row>
    <row r="475" spans="1:155" x14ac:dyDescent="0.2">
      <c r="A475" s="739">
        <v>11542</v>
      </c>
      <c r="B475" s="26" t="s">
        <v>5071</v>
      </c>
      <c r="C475" s="26"/>
      <c r="D475" s="26"/>
      <c r="E475" s="26"/>
      <c r="F475" s="26"/>
      <c r="G475" s="26"/>
      <c r="H475" s="26"/>
      <c r="I475" s="26"/>
      <c r="J475" s="26" t="s">
        <v>921</v>
      </c>
      <c r="K475" s="26" t="s">
        <v>922</v>
      </c>
      <c r="L475" s="26" t="s">
        <v>923</v>
      </c>
      <c r="M475" s="26" t="s">
        <v>924</v>
      </c>
      <c r="N475" s="26" t="s">
        <v>823</v>
      </c>
      <c r="O475" s="26">
        <v>43215</v>
      </c>
      <c r="P475" s="26">
        <v>2220</v>
      </c>
      <c r="Q475" s="26">
        <v>6142491545</v>
      </c>
      <c r="R475" s="26">
        <v>8663151430</v>
      </c>
      <c r="S475" s="26" t="s">
        <v>925</v>
      </c>
      <c r="T475" s="26" t="s">
        <v>926</v>
      </c>
      <c r="U475" s="26" t="s">
        <v>927</v>
      </c>
      <c r="V475" s="26" t="s">
        <v>928</v>
      </c>
      <c r="W475" s="26" t="s">
        <v>929</v>
      </c>
      <c r="X475" s="26" t="s">
        <v>930</v>
      </c>
      <c r="Y475" s="26" t="s">
        <v>931</v>
      </c>
      <c r="Z475" s="26" t="s">
        <v>932</v>
      </c>
      <c r="AA475" s="26" t="s">
        <v>933</v>
      </c>
      <c r="AB475" s="26">
        <v>6142490427</v>
      </c>
      <c r="AC475" s="26"/>
      <c r="AD475" s="26">
        <v>8663151430</v>
      </c>
      <c r="AE475" s="26" t="s">
        <v>928</v>
      </c>
      <c r="AF475" s="26" t="s">
        <v>921</v>
      </c>
      <c r="AG475" s="26" t="s">
        <v>922</v>
      </c>
      <c r="AH475" s="26" t="s">
        <v>923</v>
      </c>
      <c r="AI475" s="26" t="s">
        <v>924</v>
      </c>
      <c r="AJ475" s="26" t="s">
        <v>823</v>
      </c>
      <c r="AK475" s="26">
        <v>43215</v>
      </c>
      <c r="AL475" s="26">
        <v>2220</v>
      </c>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t="s">
        <v>934</v>
      </c>
      <c r="CG475" s="26"/>
      <c r="CH475" s="26"/>
      <c r="CI475" s="26"/>
      <c r="CJ475" s="26"/>
      <c r="CK475" s="26"/>
      <c r="CL475" s="26"/>
      <c r="CM475" s="26"/>
      <c r="CN475" s="26">
        <v>1386</v>
      </c>
      <c r="CO475" s="26">
        <v>3101</v>
      </c>
      <c r="CP475" s="26"/>
      <c r="CQ475" s="26"/>
      <c r="CR475" s="26"/>
      <c r="CS475" s="26" t="s">
        <v>561</v>
      </c>
      <c r="CT475" s="26">
        <v>12</v>
      </c>
      <c r="CU475" s="26"/>
      <c r="CV475" s="26"/>
      <c r="CW475" s="26">
        <v>26093</v>
      </c>
      <c r="CX475" s="740">
        <v>140</v>
      </c>
      <c r="CY475" s="26"/>
      <c r="CZ475" s="26"/>
      <c r="DA475" s="26"/>
      <c r="DB475" s="26"/>
      <c r="DC475" s="26"/>
      <c r="DD475" s="26" t="s">
        <v>935</v>
      </c>
      <c r="DE475" s="26" t="s">
        <v>936</v>
      </c>
      <c r="DF475" s="26" t="s">
        <v>937</v>
      </c>
      <c r="DG475" s="26" t="s">
        <v>938</v>
      </c>
      <c r="DH475" s="26">
        <v>6146774452</v>
      </c>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row>
    <row r="476" spans="1:155" x14ac:dyDescent="0.2">
      <c r="A476" s="739">
        <v>11544</v>
      </c>
      <c r="B476" s="26" t="s">
        <v>5072</v>
      </c>
      <c r="C476" s="26"/>
      <c r="D476" s="26"/>
      <c r="E476" s="26"/>
      <c r="F476" s="26"/>
      <c r="G476" s="26"/>
      <c r="H476" s="26"/>
      <c r="I476" s="26"/>
      <c r="J476" s="26" t="s">
        <v>921</v>
      </c>
      <c r="K476" s="26" t="s">
        <v>922</v>
      </c>
      <c r="L476" s="26" t="s">
        <v>923</v>
      </c>
      <c r="M476" s="26" t="s">
        <v>924</v>
      </c>
      <c r="N476" s="26" t="s">
        <v>823</v>
      </c>
      <c r="O476" s="738">
        <v>43215</v>
      </c>
      <c r="P476" s="26">
        <v>2220</v>
      </c>
      <c r="Q476" s="26">
        <v>6142491545</v>
      </c>
      <c r="R476" s="26">
        <v>8776695908</v>
      </c>
      <c r="S476" s="26" t="s">
        <v>5073</v>
      </c>
      <c r="T476" s="26" t="s">
        <v>5074</v>
      </c>
      <c r="U476" s="26" t="s">
        <v>927</v>
      </c>
      <c r="V476" s="26" t="s">
        <v>928</v>
      </c>
      <c r="W476" s="26" t="s">
        <v>5075</v>
      </c>
      <c r="X476" s="26" t="s">
        <v>930</v>
      </c>
      <c r="Y476" s="26" t="s">
        <v>931</v>
      </c>
      <c r="Z476" s="26" t="s">
        <v>932</v>
      </c>
      <c r="AA476" s="26" t="s">
        <v>5076</v>
      </c>
      <c r="AB476" s="26">
        <v>6142490427</v>
      </c>
      <c r="AC476" s="26"/>
      <c r="AD476" s="26">
        <v>8776695908</v>
      </c>
      <c r="AE476" s="26" t="s">
        <v>928</v>
      </c>
      <c r="AF476" s="26" t="s">
        <v>921</v>
      </c>
      <c r="AG476" s="26" t="s">
        <v>922</v>
      </c>
      <c r="AH476" s="26" t="s">
        <v>923</v>
      </c>
      <c r="AI476" s="26" t="s">
        <v>924</v>
      </c>
      <c r="AJ476" s="26" t="s">
        <v>823</v>
      </c>
      <c r="AK476" s="548">
        <v>43215</v>
      </c>
      <c r="AL476" s="26">
        <v>2220</v>
      </c>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t="s">
        <v>934</v>
      </c>
      <c r="CG476" s="26"/>
      <c r="CH476" s="26"/>
      <c r="CI476" s="26"/>
      <c r="CJ476" s="26"/>
      <c r="CK476" s="26"/>
      <c r="CL476" s="26"/>
      <c r="CM476" s="26"/>
      <c r="CN476" s="26">
        <v>1387</v>
      </c>
      <c r="CO476" s="26">
        <v>547</v>
      </c>
      <c r="CP476" s="26"/>
      <c r="CQ476" s="26"/>
      <c r="CR476" s="26"/>
      <c r="CS476" s="26" t="s">
        <v>561</v>
      </c>
      <c r="CT476" s="26">
        <v>12</v>
      </c>
      <c r="CU476" s="26"/>
      <c r="CV476" s="26"/>
      <c r="CW476" s="26">
        <v>92657</v>
      </c>
      <c r="CX476" s="740">
        <v>140</v>
      </c>
      <c r="CY476" s="26"/>
      <c r="CZ476" s="26"/>
      <c r="DA476" s="26"/>
      <c r="DB476" s="26"/>
      <c r="DC476" s="26"/>
      <c r="DD476" s="26" t="s">
        <v>935</v>
      </c>
      <c r="DE476" s="26" t="s">
        <v>936</v>
      </c>
      <c r="DF476" s="26" t="s">
        <v>937</v>
      </c>
      <c r="DG476" s="26" t="s">
        <v>938</v>
      </c>
      <c r="DH476" s="26">
        <v>6146774452</v>
      </c>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row>
    <row r="477" spans="1:155" x14ac:dyDescent="0.2">
      <c r="A477" s="739">
        <v>10183</v>
      </c>
      <c r="B477" s="26" t="s">
        <v>5076</v>
      </c>
      <c r="C477" s="26"/>
      <c r="D477" s="26"/>
      <c r="E477" s="26"/>
      <c r="F477" s="26"/>
      <c r="G477" s="26"/>
      <c r="H477" s="26"/>
      <c r="I477" s="26"/>
      <c r="J477" s="26" t="s">
        <v>921</v>
      </c>
      <c r="K477" s="26" t="s">
        <v>922</v>
      </c>
      <c r="L477" s="26" t="s">
        <v>923</v>
      </c>
      <c r="M477" s="26" t="s">
        <v>924</v>
      </c>
      <c r="N477" s="26" t="s">
        <v>823</v>
      </c>
      <c r="O477" s="26">
        <v>43215</v>
      </c>
      <c r="P477" s="26">
        <v>2220</v>
      </c>
      <c r="Q477" s="26">
        <v>6142491545</v>
      </c>
      <c r="R477" s="26">
        <v>8776695908</v>
      </c>
      <c r="S477" s="26" t="s">
        <v>750</v>
      </c>
      <c r="T477" s="26" t="s">
        <v>5077</v>
      </c>
      <c r="U477" s="26" t="s">
        <v>927</v>
      </c>
      <c r="V477" s="26" t="s">
        <v>928</v>
      </c>
      <c r="W477" s="26" t="s">
        <v>5075</v>
      </c>
      <c r="X477" s="26" t="s">
        <v>930</v>
      </c>
      <c r="Y477" s="26" t="s">
        <v>931</v>
      </c>
      <c r="Z477" s="26" t="s">
        <v>932</v>
      </c>
      <c r="AA477" s="26" t="s">
        <v>5076</v>
      </c>
      <c r="AB477" s="26">
        <v>6142490427</v>
      </c>
      <c r="AC477" s="26"/>
      <c r="AD477" s="26">
        <v>8776695908</v>
      </c>
      <c r="AE477" s="26" t="s">
        <v>928</v>
      </c>
      <c r="AF477" s="26" t="s">
        <v>921</v>
      </c>
      <c r="AG477" s="26" t="s">
        <v>922</v>
      </c>
      <c r="AH477" s="26" t="s">
        <v>923</v>
      </c>
      <c r="AI477" s="26" t="s">
        <v>924</v>
      </c>
      <c r="AJ477" s="26" t="s">
        <v>823</v>
      </c>
      <c r="AK477" s="26">
        <v>43215</v>
      </c>
      <c r="AL477" s="26">
        <v>2220</v>
      </c>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t="s">
        <v>934</v>
      </c>
      <c r="CG477" s="26"/>
      <c r="CH477" s="26"/>
      <c r="CI477" s="26"/>
      <c r="CJ477" s="26"/>
      <c r="CK477" s="26"/>
      <c r="CL477" s="26"/>
      <c r="CM477" s="26"/>
      <c r="CN477" s="26">
        <v>950</v>
      </c>
      <c r="CO477" s="26">
        <v>547</v>
      </c>
      <c r="CP477" s="26"/>
      <c r="CQ477" s="26"/>
      <c r="CR477" s="26"/>
      <c r="CS477" s="26" t="s">
        <v>561</v>
      </c>
      <c r="CT477" s="26">
        <v>12</v>
      </c>
      <c r="CU477" s="26"/>
      <c r="CV477" s="26"/>
      <c r="CW477" s="26">
        <v>66869</v>
      </c>
      <c r="CX477" s="740">
        <v>140</v>
      </c>
      <c r="CY477" s="26"/>
      <c r="CZ477" s="26"/>
      <c r="DA477" s="26"/>
      <c r="DB477" s="26"/>
      <c r="DC477" s="26"/>
      <c r="DD477" s="26" t="s">
        <v>935</v>
      </c>
      <c r="DE477" s="26" t="s">
        <v>936</v>
      </c>
      <c r="DF477" s="26" t="s">
        <v>937</v>
      </c>
      <c r="DG477" s="26" t="s">
        <v>938</v>
      </c>
      <c r="DH477" s="26">
        <v>6146774452</v>
      </c>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row>
    <row r="478" spans="1:155" x14ac:dyDescent="0.2">
      <c r="A478" s="739">
        <v>11547</v>
      </c>
      <c r="B478" s="26" t="s">
        <v>933</v>
      </c>
      <c r="C478" s="26"/>
      <c r="D478" s="26"/>
      <c r="E478" s="26"/>
      <c r="F478" s="26"/>
      <c r="G478" s="26"/>
      <c r="H478" s="26"/>
      <c r="I478" s="26"/>
      <c r="J478" s="26" t="s">
        <v>921</v>
      </c>
      <c r="K478" s="26" t="s">
        <v>922</v>
      </c>
      <c r="L478" s="26" t="s">
        <v>923</v>
      </c>
      <c r="M478" s="26" t="s">
        <v>924</v>
      </c>
      <c r="N478" s="26" t="s">
        <v>823</v>
      </c>
      <c r="O478" s="26">
        <v>43215</v>
      </c>
      <c r="P478" s="26">
        <v>2220</v>
      </c>
      <c r="Q478" s="26">
        <v>6142491545</v>
      </c>
      <c r="R478" s="26">
        <v>8663151430</v>
      </c>
      <c r="S478" s="26" t="s">
        <v>925</v>
      </c>
      <c r="T478" s="26" t="s">
        <v>926</v>
      </c>
      <c r="U478" s="26" t="s">
        <v>5078</v>
      </c>
      <c r="V478" s="26" t="s">
        <v>928</v>
      </c>
      <c r="W478" s="26" t="s">
        <v>5079</v>
      </c>
      <c r="X478" s="26" t="s">
        <v>930</v>
      </c>
      <c r="Y478" s="26" t="s">
        <v>931</v>
      </c>
      <c r="Z478" s="26" t="s">
        <v>932</v>
      </c>
      <c r="AA478" s="26" t="s">
        <v>933</v>
      </c>
      <c r="AB478" s="26">
        <v>6142490427</v>
      </c>
      <c r="AC478" s="26"/>
      <c r="AD478" s="26">
        <v>8663156143</v>
      </c>
      <c r="AE478" s="26" t="s">
        <v>928</v>
      </c>
      <c r="AF478" s="26" t="s">
        <v>921</v>
      </c>
      <c r="AG478" s="26" t="s">
        <v>922</v>
      </c>
      <c r="AH478" s="26" t="s">
        <v>923</v>
      </c>
      <c r="AI478" s="26" t="s">
        <v>924</v>
      </c>
      <c r="AJ478" s="26" t="s">
        <v>823</v>
      </c>
      <c r="AK478" s="26">
        <v>43215</v>
      </c>
      <c r="AL478" s="26">
        <v>2220</v>
      </c>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t="s">
        <v>934</v>
      </c>
      <c r="CG478" s="26"/>
      <c r="CH478" s="26"/>
      <c r="CI478" s="26"/>
      <c r="CJ478" s="26"/>
      <c r="CK478" s="26"/>
      <c r="CL478" s="26"/>
      <c r="CM478" s="26"/>
      <c r="CN478" s="26">
        <v>1390</v>
      </c>
      <c r="CO478" s="26">
        <v>1633</v>
      </c>
      <c r="CP478" s="26"/>
      <c r="CQ478" s="26"/>
      <c r="CR478" s="26"/>
      <c r="CS478" s="26" t="s">
        <v>561</v>
      </c>
      <c r="CT478" s="26">
        <v>12</v>
      </c>
      <c r="CU478" s="26"/>
      <c r="CV478" s="26"/>
      <c r="CW478" s="26">
        <v>23787</v>
      </c>
      <c r="CX478" s="740">
        <v>140</v>
      </c>
      <c r="CY478" s="26"/>
      <c r="CZ478" s="26"/>
      <c r="DA478" s="26"/>
      <c r="DB478" s="26"/>
      <c r="DC478" s="26"/>
      <c r="DD478" s="26" t="s">
        <v>935</v>
      </c>
      <c r="DE478" s="26" t="s">
        <v>936</v>
      </c>
      <c r="DF478" s="26" t="s">
        <v>937</v>
      </c>
      <c r="DG478" s="26" t="s">
        <v>938</v>
      </c>
      <c r="DH478" s="26">
        <v>6146774452</v>
      </c>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row>
    <row r="479" spans="1:155" x14ac:dyDescent="0.2">
      <c r="A479" s="739">
        <v>11548</v>
      </c>
      <c r="B479" s="26" t="s">
        <v>5080</v>
      </c>
      <c r="C479" s="26"/>
      <c r="D479" s="26"/>
      <c r="E479" s="26"/>
      <c r="F479" s="26"/>
      <c r="G479" s="26"/>
      <c r="H479" s="26"/>
      <c r="I479" s="26"/>
      <c r="J479" s="26" t="s">
        <v>5081</v>
      </c>
      <c r="K479" s="26"/>
      <c r="L479" s="26" t="s">
        <v>2327</v>
      </c>
      <c r="M479" s="26" t="s">
        <v>5082</v>
      </c>
      <c r="N479" s="26" t="s">
        <v>901</v>
      </c>
      <c r="O479" s="26">
        <v>55303</v>
      </c>
      <c r="P479" s="26" t="s">
        <v>545</v>
      </c>
      <c r="Q479" s="26">
        <v>7634273770</v>
      </c>
      <c r="R479" s="26">
        <v>7634861667</v>
      </c>
      <c r="S479" s="26" t="s">
        <v>5083</v>
      </c>
      <c r="T479" s="26" t="s">
        <v>5084</v>
      </c>
      <c r="U479" s="26" t="s">
        <v>629</v>
      </c>
      <c r="V479" s="26" t="s">
        <v>5085</v>
      </c>
      <c r="W479" s="26" t="s">
        <v>5086</v>
      </c>
      <c r="X479" s="26" t="s">
        <v>5029</v>
      </c>
      <c r="Y479" s="26" t="s">
        <v>3582</v>
      </c>
      <c r="Z479" s="26" t="s">
        <v>5087</v>
      </c>
      <c r="AA479" s="26" t="s">
        <v>5088</v>
      </c>
      <c r="AB479" s="26">
        <v>7634273770</v>
      </c>
      <c r="AC479" s="26">
        <v>2068</v>
      </c>
      <c r="AD479" s="26">
        <v>7634861667</v>
      </c>
      <c r="AE479" s="26" t="s">
        <v>5085</v>
      </c>
      <c r="AF479" s="26" t="s">
        <v>5081</v>
      </c>
      <c r="AG479" s="26" t="s">
        <v>545</v>
      </c>
      <c r="AH479" s="26" t="s">
        <v>2327</v>
      </c>
      <c r="AI479" s="26" t="s">
        <v>5082</v>
      </c>
      <c r="AJ479" s="26" t="s">
        <v>901</v>
      </c>
      <c r="AK479" s="548">
        <v>55303</v>
      </c>
      <c r="AL479" s="26" t="s">
        <v>545</v>
      </c>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t="s">
        <v>5089</v>
      </c>
      <c r="CG479" s="26"/>
      <c r="CH479" s="26"/>
      <c r="CI479" s="26"/>
      <c r="CJ479" s="26"/>
      <c r="CK479" s="26"/>
      <c r="CL479" s="26"/>
      <c r="CM479" s="26"/>
      <c r="CN479" s="26">
        <v>1391</v>
      </c>
      <c r="CO479" s="26">
        <v>1790</v>
      </c>
      <c r="CP479" s="26"/>
      <c r="CQ479" s="26"/>
      <c r="CR479" s="26"/>
      <c r="CS479" s="26" t="s">
        <v>561</v>
      </c>
      <c r="CT479" s="26">
        <v>12</v>
      </c>
      <c r="CU479" s="26"/>
      <c r="CV479" s="26"/>
      <c r="CW479" s="26">
        <v>25240</v>
      </c>
      <c r="CX479" s="26"/>
      <c r="CY479" s="26"/>
      <c r="CZ479" s="26"/>
      <c r="DA479" s="26"/>
      <c r="DB479" s="26"/>
      <c r="DC479" s="26"/>
      <c r="DD479" s="26" t="s">
        <v>1645</v>
      </c>
      <c r="DE479" s="26" t="s">
        <v>3341</v>
      </c>
      <c r="DF479" s="26" t="s">
        <v>3586</v>
      </c>
      <c r="DG479" s="26" t="s">
        <v>3587</v>
      </c>
      <c r="DH479" s="26">
        <v>9494715059</v>
      </c>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row>
    <row r="480" spans="1:155" x14ac:dyDescent="0.2">
      <c r="A480" s="739">
        <v>11549</v>
      </c>
      <c r="B480" s="26" t="s">
        <v>5090</v>
      </c>
      <c r="C480" s="26"/>
      <c r="D480" s="26"/>
      <c r="E480" s="26"/>
      <c r="F480" s="26"/>
      <c r="G480" s="26"/>
      <c r="H480" s="26"/>
      <c r="I480" s="26"/>
      <c r="J480" s="26" t="s">
        <v>3878</v>
      </c>
      <c r="K480" s="26" t="s">
        <v>545</v>
      </c>
      <c r="L480" s="26" t="s">
        <v>688</v>
      </c>
      <c r="M480" s="26" t="s">
        <v>688</v>
      </c>
      <c r="N480" s="26" t="s">
        <v>689</v>
      </c>
      <c r="O480" s="26">
        <v>6155</v>
      </c>
      <c r="P480" s="26"/>
      <c r="Q480" s="26">
        <v>8605476902</v>
      </c>
      <c r="R480" s="26">
        <v>8607571131</v>
      </c>
      <c r="S480" s="26" t="s">
        <v>648</v>
      </c>
      <c r="T480" s="26" t="s">
        <v>3879</v>
      </c>
      <c r="U480" s="26" t="s">
        <v>1102</v>
      </c>
      <c r="V480" s="26" t="s">
        <v>3880</v>
      </c>
      <c r="W480" s="26" t="s">
        <v>3881</v>
      </c>
      <c r="X480" s="26" t="s">
        <v>5091</v>
      </c>
      <c r="Y480" s="26" t="s">
        <v>5092</v>
      </c>
      <c r="Z480" s="26" t="s">
        <v>2586</v>
      </c>
      <c r="AA480" s="26" t="s">
        <v>5090</v>
      </c>
      <c r="AB480" s="26">
        <v>8605474213</v>
      </c>
      <c r="AC480" s="26"/>
      <c r="AD480" s="26"/>
      <c r="AE480" s="26" t="s">
        <v>5093</v>
      </c>
      <c r="AF480" s="26" t="s">
        <v>3878</v>
      </c>
      <c r="AG480" s="26" t="s">
        <v>545</v>
      </c>
      <c r="AH480" s="26" t="s">
        <v>688</v>
      </c>
      <c r="AI480" s="26" t="s">
        <v>688</v>
      </c>
      <c r="AJ480" s="26" t="s">
        <v>689</v>
      </c>
      <c r="AK480" s="26">
        <v>6155</v>
      </c>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t="s">
        <v>3885</v>
      </c>
      <c r="CG480" s="26"/>
      <c r="CH480" s="26"/>
      <c r="CI480" s="26"/>
      <c r="CJ480" s="26"/>
      <c r="CK480" s="26"/>
      <c r="CL480" s="26"/>
      <c r="CM480" s="26"/>
      <c r="CN480" s="26">
        <v>1392</v>
      </c>
      <c r="CO480" s="26">
        <v>3115</v>
      </c>
      <c r="CP480" s="26"/>
      <c r="CQ480" s="26"/>
      <c r="CR480" s="26"/>
      <c r="CS480" s="26" t="s">
        <v>561</v>
      </c>
      <c r="CT480" s="26">
        <v>12</v>
      </c>
      <c r="CU480" s="26"/>
      <c r="CV480" s="26"/>
      <c r="CW480" s="26">
        <v>42307</v>
      </c>
      <c r="CX480" s="740">
        <v>91</v>
      </c>
      <c r="CY480" s="26"/>
      <c r="CZ480" s="26"/>
      <c r="DA480" s="26"/>
      <c r="DB480" s="26"/>
      <c r="DC480" s="26"/>
      <c r="DD480" s="26" t="s">
        <v>1180</v>
      </c>
      <c r="DE480" s="26" t="s">
        <v>3886</v>
      </c>
      <c r="DF480" s="26" t="s">
        <v>665</v>
      </c>
      <c r="DG480" s="26" t="s">
        <v>3887</v>
      </c>
      <c r="DH480" s="26">
        <v>8605473543</v>
      </c>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row>
    <row r="481" spans="1:155" x14ac:dyDescent="0.2">
      <c r="A481" s="739">
        <v>10184</v>
      </c>
      <c r="B481" s="26" t="s">
        <v>5094</v>
      </c>
      <c r="C481" s="26"/>
      <c r="D481" s="26"/>
      <c r="E481" s="26"/>
      <c r="F481" s="26"/>
      <c r="G481" s="26"/>
      <c r="H481" s="26"/>
      <c r="I481" s="26"/>
      <c r="J481" s="26" t="s">
        <v>2176</v>
      </c>
      <c r="K481" s="26" t="s">
        <v>5095</v>
      </c>
      <c r="L481" s="26" t="s">
        <v>2177</v>
      </c>
      <c r="M481" s="26"/>
      <c r="N481" s="26" t="s">
        <v>701</v>
      </c>
      <c r="O481" s="26">
        <v>28277</v>
      </c>
      <c r="P481" s="26" t="s">
        <v>545</v>
      </c>
      <c r="Q481" s="26">
        <v>9809494100</v>
      </c>
      <c r="R481" s="26">
        <v>8136159468</v>
      </c>
      <c r="S481" s="26" t="s">
        <v>2178</v>
      </c>
      <c r="T481" s="26" t="s">
        <v>2179</v>
      </c>
      <c r="U481" s="26" t="s">
        <v>1526</v>
      </c>
      <c r="V481" s="26" t="s">
        <v>2180</v>
      </c>
      <c r="W481" s="26" t="s">
        <v>5096</v>
      </c>
      <c r="X481" s="26" t="s">
        <v>2178</v>
      </c>
      <c r="Y481" s="26" t="s">
        <v>2179</v>
      </c>
      <c r="Z481" s="26" t="s">
        <v>1526</v>
      </c>
      <c r="AA481" s="26" t="s">
        <v>2175</v>
      </c>
      <c r="AB481" s="26">
        <v>9809494100</v>
      </c>
      <c r="AC481" s="26"/>
      <c r="AD481" s="26">
        <v>8136159468</v>
      </c>
      <c r="AE481" s="26" t="s">
        <v>2180</v>
      </c>
      <c r="AF481" s="26" t="s">
        <v>2176</v>
      </c>
      <c r="AG481" s="26" t="s">
        <v>5095</v>
      </c>
      <c r="AH481" s="26" t="s">
        <v>2177</v>
      </c>
      <c r="AI481" s="26"/>
      <c r="AJ481" s="26" t="s">
        <v>701</v>
      </c>
      <c r="AK481" s="26">
        <v>28277</v>
      </c>
      <c r="AL481" s="26" t="s">
        <v>545</v>
      </c>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t="s">
        <v>2182</v>
      </c>
      <c r="CG481" s="26"/>
      <c r="CH481" s="26"/>
      <c r="CI481" s="26"/>
      <c r="CJ481" s="26"/>
      <c r="CK481" s="26"/>
      <c r="CL481" s="26"/>
      <c r="CM481" s="26"/>
      <c r="CN481" s="26">
        <v>951</v>
      </c>
      <c r="CO481" s="26">
        <v>2985</v>
      </c>
      <c r="CP481" s="26"/>
      <c r="CQ481" s="26"/>
      <c r="CR481" s="26"/>
      <c r="CS481" s="26" t="s">
        <v>561</v>
      </c>
      <c r="CT481" s="26">
        <v>12</v>
      </c>
      <c r="CU481" s="26"/>
      <c r="CV481" s="26"/>
      <c r="CW481" s="26">
        <v>91626</v>
      </c>
      <c r="CX481" s="740">
        <v>4932</v>
      </c>
      <c r="CY481" s="26"/>
      <c r="CZ481" s="26"/>
      <c r="DA481" s="26"/>
      <c r="DB481" s="26"/>
      <c r="DC481" s="26"/>
      <c r="DD481" s="26" t="s">
        <v>2183</v>
      </c>
      <c r="DE481" s="26" t="s">
        <v>2184</v>
      </c>
      <c r="DF481" s="26" t="s">
        <v>665</v>
      </c>
      <c r="DG481" s="26" t="s">
        <v>2180</v>
      </c>
      <c r="DH481" s="26">
        <v>9809494100</v>
      </c>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row>
    <row r="482" spans="1:155" x14ac:dyDescent="0.2">
      <c r="A482" s="739">
        <v>11550</v>
      </c>
      <c r="B482" s="26" t="s">
        <v>5097</v>
      </c>
      <c r="C482" s="26"/>
      <c r="D482" s="26"/>
      <c r="E482" s="26"/>
      <c r="F482" s="26"/>
      <c r="G482" s="26"/>
      <c r="H482" s="26"/>
      <c r="I482" s="26"/>
      <c r="J482" s="26" t="s">
        <v>851</v>
      </c>
      <c r="K482" s="26" t="s">
        <v>852</v>
      </c>
      <c r="L482" s="26" t="s">
        <v>753</v>
      </c>
      <c r="M482" s="26"/>
      <c r="N482" s="26" t="s">
        <v>754</v>
      </c>
      <c r="O482" s="26">
        <v>10020</v>
      </c>
      <c r="P482" s="26">
        <v>1304</v>
      </c>
      <c r="Q482" s="26">
        <v>2124583888</v>
      </c>
      <c r="R482" s="26"/>
      <c r="S482" s="26" t="s">
        <v>853</v>
      </c>
      <c r="T482" s="26" t="s">
        <v>854</v>
      </c>
      <c r="U482" s="26" t="s">
        <v>855</v>
      </c>
      <c r="V482" s="26" t="s">
        <v>856</v>
      </c>
      <c r="W482" s="26" t="s">
        <v>857</v>
      </c>
      <c r="X482" s="26" t="s">
        <v>858</v>
      </c>
      <c r="Y482" s="26" t="s">
        <v>859</v>
      </c>
      <c r="Z482" s="26" t="s">
        <v>860</v>
      </c>
      <c r="AA482" s="26" t="s">
        <v>861</v>
      </c>
      <c r="AB482" s="26">
        <v>3027430138</v>
      </c>
      <c r="AC482" s="26"/>
      <c r="AD482" s="26">
        <v>6036457114</v>
      </c>
      <c r="AE482" s="26" t="s">
        <v>862</v>
      </c>
      <c r="AF482" s="26" t="s">
        <v>863</v>
      </c>
      <c r="AG482" s="26" t="s">
        <v>864</v>
      </c>
      <c r="AH482" s="26" t="s">
        <v>865</v>
      </c>
      <c r="AI482" s="26"/>
      <c r="AJ482" s="26" t="s">
        <v>866</v>
      </c>
      <c r="AK482" s="26">
        <v>3110</v>
      </c>
      <c r="AL482" s="26" t="s">
        <v>545</v>
      </c>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t="s">
        <v>867</v>
      </c>
      <c r="CG482" s="26"/>
      <c r="CH482" s="26"/>
      <c r="CI482" s="26"/>
      <c r="CJ482" s="26"/>
      <c r="CK482" s="26"/>
      <c r="CL482" s="26"/>
      <c r="CM482" s="26"/>
      <c r="CN482" s="26">
        <v>1393</v>
      </c>
      <c r="CO482" s="26">
        <v>1669</v>
      </c>
      <c r="CP482" s="26"/>
      <c r="CQ482" s="26"/>
      <c r="CR482" s="26"/>
      <c r="CS482" s="26" t="s">
        <v>561</v>
      </c>
      <c r="CT482" s="26">
        <v>12</v>
      </c>
      <c r="CU482" s="26"/>
      <c r="CV482" s="26"/>
      <c r="CW482" s="26">
        <v>23841</v>
      </c>
      <c r="CX482" s="740">
        <v>12</v>
      </c>
      <c r="CY482" s="26"/>
      <c r="CZ482" s="26"/>
      <c r="DA482" s="26"/>
      <c r="DB482" s="26"/>
      <c r="DC482" s="26" t="s">
        <v>545</v>
      </c>
      <c r="DD482" s="26" t="s">
        <v>868</v>
      </c>
      <c r="DE482" s="26" t="s">
        <v>869</v>
      </c>
      <c r="DF482" s="26" t="s">
        <v>870</v>
      </c>
      <c r="DG482" s="26" t="s">
        <v>871</v>
      </c>
      <c r="DH482" s="26">
        <v>6032893639</v>
      </c>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row>
    <row r="483" spans="1:155" x14ac:dyDescent="0.2">
      <c r="A483" s="739">
        <v>10593</v>
      </c>
      <c r="B483" s="26" t="s">
        <v>5098</v>
      </c>
      <c r="C483" s="26"/>
      <c r="D483" s="26"/>
      <c r="E483" s="26"/>
      <c r="F483" s="26"/>
      <c r="G483" s="26"/>
      <c r="H483" s="26"/>
      <c r="I483" s="26"/>
      <c r="J483" s="26" t="s">
        <v>5099</v>
      </c>
      <c r="K483" s="26"/>
      <c r="L483" s="26" t="s">
        <v>753</v>
      </c>
      <c r="M483" s="26"/>
      <c r="N483" s="26" t="s">
        <v>754</v>
      </c>
      <c r="O483" s="26">
        <v>10010</v>
      </c>
      <c r="P483" s="26" t="s">
        <v>545</v>
      </c>
      <c r="Q483" s="26">
        <v>2125767000</v>
      </c>
      <c r="R483" s="26">
        <v>2122525699</v>
      </c>
      <c r="S483" s="26" t="s">
        <v>2758</v>
      </c>
      <c r="T483" s="26" t="s">
        <v>5100</v>
      </c>
      <c r="U483" s="26" t="s">
        <v>553</v>
      </c>
      <c r="V483" s="26" t="s">
        <v>5101</v>
      </c>
      <c r="W483" s="26" t="s">
        <v>5102</v>
      </c>
      <c r="X483" s="26" t="s">
        <v>755</v>
      </c>
      <c r="Y483" s="26" t="s">
        <v>4468</v>
      </c>
      <c r="Z483" s="26" t="s">
        <v>4469</v>
      </c>
      <c r="AA483" s="26" t="s">
        <v>4470</v>
      </c>
      <c r="AB483" s="26">
        <v>2019428281</v>
      </c>
      <c r="AC483" s="26"/>
      <c r="AD483" s="26"/>
      <c r="AE483" s="26" t="s">
        <v>4471</v>
      </c>
      <c r="AF483" s="26" t="s">
        <v>545</v>
      </c>
      <c r="AG483" s="26" t="s">
        <v>545</v>
      </c>
      <c r="AH483" s="26" t="s">
        <v>753</v>
      </c>
      <c r="AI483" s="26" t="s">
        <v>753</v>
      </c>
      <c r="AJ483" s="26" t="s">
        <v>754</v>
      </c>
      <c r="AK483" s="26">
        <v>10010</v>
      </c>
      <c r="AL483" s="26" t="s">
        <v>545</v>
      </c>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t="s">
        <v>5103</v>
      </c>
      <c r="CG483" s="26"/>
      <c r="CH483" s="26"/>
      <c r="CI483" s="26"/>
      <c r="CJ483" s="26"/>
      <c r="CK483" s="26"/>
      <c r="CL483" s="26"/>
      <c r="CM483" s="26"/>
      <c r="CN483" s="26">
        <v>1042</v>
      </c>
      <c r="CO483" s="26">
        <v>698</v>
      </c>
      <c r="CP483" s="26"/>
      <c r="CQ483" s="26"/>
      <c r="CR483" s="26"/>
      <c r="CS483" s="26" t="s">
        <v>561</v>
      </c>
      <c r="CT483" s="26">
        <v>12</v>
      </c>
      <c r="CU483" s="26"/>
      <c r="CV483" s="26"/>
      <c r="CW483" s="26">
        <v>91596</v>
      </c>
      <c r="CX483" s="740">
        <v>826</v>
      </c>
      <c r="CY483" s="26"/>
      <c r="CZ483" s="26"/>
      <c r="DA483" s="26"/>
      <c r="DB483" s="26"/>
      <c r="DC483" s="26"/>
      <c r="DD483" s="26" t="s">
        <v>4472</v>
      </c>
      <c r="DE483" s="26" t="s">
        <v>4473</v>
      </c>
      <c r="DF483" s="26" t="s">
        <v>4474</v>
      </c>
      <c r="DG483" s="26" t="s">
        <v>4475</v>
      </c>
      <c r="DH483" s="26">
        <v>2019428212</v>
      </c>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row>
    <row r="484" spans="1:155" x14ac:dyDescent="0.2">
      <c r="A484" s="739">
        <v>10186</v>
      </c>
      <c r="B484" s="26" t="s">
        <v>5104</v>
      </c>
      <c r="C484" s="26"/>
      <c r="D484" s="26"/>
      <c r="E484" s="26"/>
      <c r="F484" s="26"/>
      <c r="G484" s="26"/>
      <c r="H484" s="26"/>
      <c r="I484" s="26"/>
      <c r="J484" s="26" t="s">
        <v>5099</v>
      </c>
      <c r="K484" s="26"/>
      <c r="L484" s="26" t="s">
        <v>753</v>
      </c>
      <c r="M484" s="26"/>
      <c r="N484" s="26" t="s">
        <v>754</v>
      </c>
      <c r="O484" s="26">
        <v>10010</v>
      </c>
      <c r="P484" s="26" t="s">
        <v>545</v>
      </c>
      <c r="Q484" s="26">
        <v>2125767000</v>
      </c>
      <c r="R484" s="26">
        <v>2122525699</v>
      </c>
      <c r="S484" s="26" t="s">
        <v>2758</v>
      </c>
      <c r="T484" s="26" t="s">
        <v>5100</v>
      </c>
      <c r="U484" s="26" t="s">
        <v>5105</v>
      </c>
      <c r="V484" s="26" t="s">
        <v>5101</v>
      </c>
      <c r="W484" s="26" t="s">
        <v>5102</v>
      </c>
      <c r="X484" s="26" t="s">
        <v>755</v>
      </c>
      <c r="Y484" s="26" t="s">
        <v>4468</v>
      </c>
      <c r="Z484" s="26" t="s">
        <v>4469</v>
      </c>
      <c r="AA484" s="26" t="s">
        <v>4470</v>
      </c>
      <c r="AB484" s="26">
        <v>2019428281</v>
      </c>
      <c r="AC484" s="26"/>
      <c r="AD484" s="26"/>
      <c r="AE484" s="26" t="s">
        <v>4471</v>
      </c>
      <c r="AF484" s="26" t="s">
        <v>545</v>
      </c>
      <c r="AG484" s="26" t="s">
        <v>545</v>
      </c>
      <c r="AH484" s="26" t="s">
        <v>753</v>
      </c>
      <c r="AI484" s="26" t="s">
        <v>753</v>
      </c>
      <c r="AJ484" s="26" t="s">
        <v>754</v>
      </c>
      <c r="AK484" s="26">
        <v>10010</v>
      </c>
      <c r="AL484" s="26" t="s">
        <v>545</v>
      </c>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t="s">
        <v>5103</v>
      </c>
      <c r="CG484" s="26"/>
      <c r="CH484" s="26"/>
      <c r="CI484" s="26"/>
      <c r="CJ484" s="26"/>
      <c r="CK484" s="26"/>
      <c r="CL484" s="26"/>
      <c r="CM484" s="26"/>
      <c r="CN484" s="26">
        <v>952</v>
      </c>
      <c r="CO484" s="26">
        <v>698</v>
      </c>
      <c r="CP484" s="26"/>
      <c r="CQ484" s="26"/>
      <c r="CR484" s="26"/>
      <c r="CS484" s="26" t="s">
        <v>561</v>
      </c>
      <c r="CT484" s="26">
        <v>12</v>
      </c>
      <c r="CU484" s="26"/>
      <c r="CV484" s="26"/>
      <c r="CW484" s="26">
        <v>66915</v>
      </c>
      <c r="CX484" s="740">
        <v>826</v>
      </c>
      <c r="CY484" s="26"/>
      <c r="CZ484" s="26"/>
      <c r="DA484" s="26"/>
      <c r="DB484" s="26"/>
      <c r="DC484" s="26"/>
      <c r="DD484" s="26" t="s">
        <v>4472</v>
      </c>
      <c r="DE484" s="26" t="s">
        <v>4473</v>
      </c>
      <c r="DF484" s="26" t="s">
        <v>4474</v>
      </c>
      <c r="DG484" s="26" t="s">
        <v>4475</v>
      </c>
      <c r="DH484" s="26">
        <v>2019428212</v>
      </c>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row>
    <row r="485" spans="1:155" x14ac:dyDescent="0.2">
      <c r="A485" s="739">
        <v>10187</v>
      </c>
      <c r="B485" s="26" t="s">
        <v>5106</v>
      </c>
      <c r="C485" s="26"/>
      <c r="D485" s="26"/>
      <c r="E485" s="26"/>
      <c r="F485" s="26"/>
      <c r="G485" s="26"/>
      <c r="H485" s="26"/>
      <c r="I485" s="26"/>
      <c r="J485" s="26" t="s">
        <v>5107</v>
      </c>
      <c r="K485" s="26" t="s">
        <v>5108</v>
      </c>
      <c r="L485" s="26" t="s">
        <v>753</v>
      </c>
      <c r="M485" s="26" t="s">
        <v>753</v>
      </c>
      <c r="N485" s="26" t="s">
        <v>754</v>
      </c>
      <c r="O485" s="738">
        <v>10017</v>
      </c>
      <c r="P485" s="26" t="s">
        <v>545</v>
      </c>
      <c r="Q485" s="26">
        <v>2129099867</v>
      </c>
      <c r="R485" s="26">
        <v>2122860938</v>
      </c>
      <c r="S485" s="26" t="s">
        <v>5109</v>
      </c>
      <c r="T485" s="26" t="s">
        <v>5110</v>
      </c>
      <c r="U485" s="26" t="s">
        <v>5111</v>
      </c>
      <c r="V485" s="26" t="s">
        <v>5112</v>
      </c>
      <c r="W485" s="26" t="s">
        <v>5113</v>
      </c>
      <c r="X485" s="26" t="s">
        <v>5114</v>
      </c>
      <c r="Y485" s="26" t="s">
        <v>5115</v>
      </c>
      <c r="Z485" s="26" t="s">
        <v>1279</v>
      </c>
      <c r="AA485" s="26" t="s">
        <v>5116</v>
      </c>
      <c r="AB485" s="26">
        <v>9295097116</v>
      </c>
      <c r="AC485" s="26"/>
      <c r="AD485" s="26">
        <v>2122860938</v>
      </c>
      <c r="AE485" s="26" t="s">
        <v>5117</v>
      </c>
      <c r="AF485" s="26" t="s">
        <v>5107</v>
      </c>
      <c r="AG485" s="26" t="s">
        <v>5108</v>
      </c>
      <c r="AH485" s="26" t="s">
        <v>753</v>
      </c>
      <c r="AI485" s="26" t="s">
        <v>753</v>
      </c>
      <c r="AJ485" s="26" t="s">
        <v>754</v>
      </c>
      <c r="AK485" s="548">
        <v>10017</v>
      </c>
      <c r="AL485" s="26" t="s">
        <v>545</v>
      </c>
      <c r="AM485" s="26" t="s">
        <v>2988</v>
      </c>
      <c r="AN485" s="26" t="s">
        <v>5118</v>
      </c>
      <c r="AO485" s="26" t="s">
        <v>5119</v>
      </c>
      <c r="AP485" s="26" t="s">
        <v>5116</v>
      </c>
      <c r="AQ485" s="26">
        <v>2129090743</v>
      </c>
      <c r="AR485" s="26"/>
      <c r="AS485" s="26">
        <v>2122860938</v>
      </c>
      <c r="AT485" s="26" t="s">
        <v>5120</v>
      </c>
      <c r="AU485" s="26" t="s">
        <v>5107</v>
      </c>
      <c r="AV485" s="26" t="s">
        <v>5108</v>
      </c>
      <c r="AW485" s="26" t="s">
        <v>753</v>
      </c>
      <c r="AX485" s="26" t="s">
        <v>753</v>
      </c>
      <c r="AY485" s="26" t="s">
        <v>754</v>
      </c>
      <c r="AZ485" s="26" t="s">
        <v>5121</v>
      </c>
      <c r="BA485" s="26" t="s">
        <v>545</v>
      </c>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t="s">
        <v>5122</v>
      </c>
      <c r="CG485" s="26"/>
      <c r="CH485" s="26"/>
      <c r="CI485" s="26"/>
      <c r="CJ485" s="26"/>
      <c r="CK485" s="26"/>
      <c r="CL485" s="26"/>
      <c r="CM485" s="26"/>
      <c r="CN485" s="26">
        <v>953</v>
      </c>
      <c r="CO485" s="26">
        <v>637</v>
      </c>
      <c r="CP485" s="26">
        <v>686</v>
      </c>
      <c r="CQ485" s="26"/>
      <c r="CR485" s="26"/>
      <c r="CS485" s="26" t="s">
        <v>561</v>
      </c>
      <c r="CT485" s="26">
        <v>12</v>
      </c>
      <c r="CU485" s="26"/>
      <c r="CV485" s="26"/>
      <c r="CW485" s="26">
        <v>81264</v>
      </c>
      <c r="CX485" s="740">
        <v>1145</v>
      </c>
      <c r="CY485" s="26"/>
      <c r="CZ485" s="26"/>
      <c r="DA485" s="26"/>
      <c r="DB485" s="26"/>
      <c r="DC485" s="26"/>
      <c r="DD485" s="26" t="s">
        <v>2988</v>
      </c>
      <c r="DE485" s="26" t="s">
        <v>5118</v>
      </c>
      <c r="DF485" s="26" t="s">
        <v>5123</v>
      </c>
      <c r="DG485" s="26" t="s">
        <v>5120</v>
      </c>
      <c r="DH485" s="26">
        <v>2129090743</v>
      </c>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row>
    <row r="486" spans="1:155" x14ac:dyDescent="0.2">
      <c r="A486" s="739">
        <v>10516</v>
      </c>
      <c r="B486" s="26" t="s">
        <v>5124</v>
      </c>
      <c r="C486" s="26" t="s">
        <v>545</v>
      </c>
      <c r="D486" s="26"/>
      <c r="E486" s="26" t="s">
        <v>545</v>
      </c>
      <c r="F486" s="26"/>
      <c r="G486" s="26" t="s">
        <v>545</v>
      </c>
      <c r="H486" s="26" t="s">
        <v>545</v>
      </c>
      <c r="I486" s="26" t="s">
        <v>545</v>
      </c>
      <c r="J486" s="26" t="s">
        <v>1617</v>
      </c>
      <c r="K486" s="26" t="s">
        <v>545</v>
      </c>
      <c r="L486" s="26" t="s">
        <v>1618</v>
      </c>
      <c r="M486" s="26" t="s">
        <v>1626</v>
      </c>
      <c r="N486" s="26" t="s">
        <v>731</v>
      </c>
      <c r="O486" s="26">
        <v>18703</v>
      </c>
      <c r="P486" s="26">
        <v>20</v>
      </c>
      <c r="Q486" s="26">
        <v>5708259900</v>
      </c>
      <c r="R486" s="26">
        <v>5708256211</v>
      </c>
      <c r="S486" s="26" t="s">
        <v>1619</v>
      </c>
      <c r="T486" s="26" t="s">
        <v>1620</v>
      </c>
      <c r="U486" s="26" t="s">
        <v>553</v>
      </c>
      <c r="V486" s="26" t="s">
        <v>545</v>
      </c>
      <c r="W486" s="26" t="s">
        <v>1621</v>
      </c>
      <c r="X486" s="26" t="s">
        <v>755</v>
      </c>
      <c r="Y486" s="26" t="s">
        <v>1622</v>
      </c>
      <c r="Z486" s="26" t="s">
        <v>1623</v>
      </c>
      <c r="AA486" s="26" t="s">
        <v>1624</v>
      </c>
      <c r="AB486" s="26">
        <v>5708259900</v>
      </c>
      <c r="AC486" s="26">
        <v>3078</v>
      </c>
      <c r="AD486" s="26">
        <v>5708256211</v>
      </c>
      <c r="AE486" s="26" t="s">
        <v>1625</v>
      </c>
      <c r="AF486" s="26" t="s">
        <v>1617</v>
      </c>
      <c r="AG486" s="26" t="s">
        <v>545</v>
      </c>
      <c r="AH486" s="26" t="s">
        <v>1618</v>
      </c>
      <c r="AI486" s="26" t="s">
        <v>1626</v>
      </c>
      <c r="AJ486" s="26" t="s">
        <v>731</v>
      </c>
      <c r="AK486" s="26">
        <v>18703</v>
      </c>
      <c r="AL486" s="26">
        <v>20</v>
      </c>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t="s">
        <v>1627</v>
      </c>
      <c r="CG486" s="26"/>
      <c r="CH486" s="26"/>
      <c r="CI486" s="26"/>
      <c r="CJ486" s="26"/>
      <c r="CK486" s="26"/>
      <c r="CL486" s="26"/>
      <c r="CM486" s="26"/>
      <c r="CN486" s="26">
        <v>2588</v>
      </c>
      <c r="CO486" s="26">
        <v>1646</v>
      </c>
      <c r="CP486" s="26"/>
      <c r="CQ486" s="26"/>
      <c r="CR486" s="26"/>
      <c r="CS486" s="26" t="s">
        <v>561</v>
      </c>
      <c r="CT486" s="26">
        <v>12</v>
      </c>
      <c r="CU486" s="26"/>
      <c r="CV486" s="26"/>
      <c r="CW486" s="26">
        <v>31470</v>
      </c>
      <c r="CX486" s="26" t="s">
        <v>545</v>
      </c>
      <c r="CY486" s="26"/>
      <c r="CZ486" s="26" t="s">
        <v>545</v>
      </c>
      <c r="DA486" s="26" t="s">
        <v>545</v>
      </c>
      <c r="DB486" s="26" t="s">
        <v>545</v>
      </c>
      <c r="DC486" s="26" t="s">
        <v>545</v>
      </c>
      <c r="DD486" s="26" t="s">
        <v>1628</v>
      </c>
      <c r="DE486" s="26" t="s">
        <v>1629</v>
      </c>
      <c r="DF486" s="26" t="s">
        <v>1630</v>
      </c>
      <c r="DG486" s="26" t="s">
        <v>1631</v>
      </c>
      <c r="DH486" s="26">
        <v>5708259900</v>
      </c>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row>
    <row r="487" spans="1:155" x14ac:dyDescent="0.2">
      <c r="A487" s="739">
        <v>11552</v>
      </c>
      <c r="B487" s="26" t="s">
        <v>5125</v>
      </c>
      <c r="C487" s="26" t="s">
        <v>545</v>
      </c>
      <c r="D487" s="26"/>
      <c r="E487" s="26"/>
      <c r="F487" s="26"/>
      <c r="G487" s="26" t="s">
        <v>545</v>
      </c>
      <c r="H487" s="26" t="s">
        <v>545</v>
      </c>
      <c r="I487" s="26" t="s">
        <v>545</v>
      </c>
      <c r="J487" s="26" t="s">
        <v>4740</v>
      </c>
      <c r="K487" s="26"/>
      <c r="L487" s="26" t="s">
        <v>1768</v>
      </c>
      <c r="M487" s="26" t="s">
        <v>972</v>
      </c>
      <c r="N487" s="26" t="s">
        <v>654</v>
      </c>
      <c r="O487" s="26">
        <v>50266</v>
      </c>
      <c r="P487" s="26" t="s">
        <v>545</v>
      </c>
      <c r="Q487" s="26">
        <v>5154405500</v>
      </c>
      <c r="R487" s="26">
        <v>8775860249</v>
      </c>
      <c r="S487" s="26" t="s">
        <v>4741</v>
      </c>
      <c r="T487" s="26" t="s">
        <v>4742</v>
      </c>
      <c r="U487" s="26" t="s">
        <v>4743</v>
      </c>
      <c r="V487" s="26" t="s">
        <v>4744</v>
      </c>
      <c r="W487" s="26" t="s">
        <v>4745</v>
      </c>
      <c r="X487" s="26" t="s">
        <v>3678</v>
      </c>
      <c r="Y487" s="26" t="s">
        <v>4746</v>
      </c>
      <c r="Z487" s="26" t="s">
        <v>3002</v>
      </c>
      <c r="AA487" s="26" t="s">
        <v>5125</v>
      </c>
      <c r="AB487" s="26">
        <v>5154405500</v>
      </c>
      <c r="AC487" s="26">
        <v>35959</v>
      </c>
      <c r="AD487" s="26">
        <v>8775860249</v>
      </c>
      <c r="AE487" s="26" t="s">
        <v>4748</v>
      </c>
      <c r="AF487" s="26" t="s">
        <v>4740</v>
      </c>
      <c r="AG487" s="26" t="s">
        <v>545</v>
      </c>
      <c r="AH487" s="26" t="s">
        <v>1768</v>
      </c>
      <c r="AI487" s="26" t="s">
        <v>972</v>
      </c>
      <c r="AJ487" s="26" t="s">
        <v>654</v>
      </c>
      <c r="AK487" s="548">
        <v>50266</v>
      </c>
      <c r="AL487" s="26" t="s">
        <v>545</v>
      </c>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t="s">
        <v>5126</v>
      </c>
      <c r="CG487" s="26"/>
      <c r="CH487" s="26"/>
      <c r="CI487" s="26"/>
      <c r="CJ487" s="26"/>
      <c r="CK487" s="26"/>
      <c r="CL487" s="26"/>
      <c r="CM487" s="26"/>
      <c r="CN487" s="26">
        <v>1395</v>
      </c>
      <c r="CO487" s="26">
        <v>1791</v>
      </c>
      <c r="CP487" s="26"/>
      <c r="CQ487" s="26"/>
      <c r="CR487" s="26"/>
      <c r="CS487" s="26" t="s">
        <v>561</v>
      </c>
      <c r="CT487" s="26">
        <v>12</v>
      </c>
      <c r="CU487" s="26"/>
      <c r="CV487" s="26"/>
      <c r="CW487" s="26">
        <v>66974</v>
      </c>
      <c r="CX487" s="740">
        <v>431</v>
      </c>
      <c r="CY487" s="26"/>
      <c r="CZ487" s="26"/>
      <c r="DA487" s="26"/>
      <c r="DB487" s="26"/>
      <c r="DC487" s="26" t="s">
        <v>545</v>
      </c>
      <c r="DD487" s="26" t="s">
        <v>4741</v>
      </c>
      <c r="DE487" s="26" t="s">
        <v>4742</v>
      </c>
      <c r="DF487" s="26" t="s">
        <v>4743</v>
      </c>
      <c r="DG487" s="26" t="s">
        <v>4744</v>
      </c>
      <c r="DH487" s="26">
        <v>5154405500</v>
      </c>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row>
    <row r="488" spans="1:155" x14ac:dyDescent="0.2">
      <c r="A488" s="739">
        <v>11555</v>
      </c>
      <c r="B488" s="26" t="s">
        <v>5127</v>
      </c>
      <c r="C488" s="26"/>
      <c r="D488" s="26"/>
      <c r="E488" s="26"/>
      <c r="F488" s="26"/>
      <c r="G488" s="26"/>
      <c r="H488" s="26"/>
      <c r="I488" s="26"/>
      <c r="J488" s="26" t="s">
        <v>4905</v>
      </c>
      <c r="K488" s="26"/>
      <c r="L488" s="26" t="s">
        <v>1682</v>
      </c>
      <c r="M488" s="26" t="s">
        <v>1683</v>
      </c>
      <c r="N488" s="26" t="s">
        <v>1025</v>
      </c>
      <c r="O488" s="26">
        <v>7962</v>
      </c>
      <c r="P488" s="26" t="s">
        <v>545</v>
      </c>
      <c r="Q488" s="26">
        <v>9734906929</v>
      </c>
      <c r="R488" s="26">
        <v>9734906900</v>
      </c>
      <c r="S488" s="26" t="s">
        <v>5128</v>
      </c>
      <c r="T488" s="26" t="s">
        <v>5129</v>
      </c>
      <c r="U488" s="26" t="s">
        <v>1102</v>
      </c>
      <c r="V488" s="26" t="s">
        <v>5130</v>
      </c>
      <c r="W488" s="26" t="s">
        <v>5131</v>
      </c>
      <c r="X488" s="26" t="s">
        <v>5132</v>
      </c>
      <c r="Y488" s="26" t="s">
        <v>5133</v>
      </c>
      <c r="Z488" s="26" t="s">
        <v>5134</v>
      </c>
      <c r="AA488" s="26" t="s">
        <v>5135</v>
      </c>
      <c r="AB488" s="26">
        <v>7324144390</v>
      </c>
      <c r="AC488" s="26"/>
      <c r="AD488" s="26"/>
      <c r="AE488" s="26" t="s">
        <v>5136</v>
      </c>
      <c r="AF488" s="26" t="s">
        <v>5137</v>
      </c>
      <c r="AG488" s="26" t="s">
        <v>545</v>
      </c>
      <c r="AH488" s="26" t="s">
        <v>2833</v>
      </c>
      <c r="AI488" s="26" t="s">
        <v>5138</v>
      </c>
      <c r="AJ488" s="26" t="s">
        <v>1025</v>
      </c>
      <c r="AK488" s="26">
        <v>7724</v>
      </c>
      <c r="AL488" s="26" t="s">
        <v>545</v>
      </c>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t="s">
        <v>5139</v>
      </c>
      <c r="CG488" s="26"/>
      <c r="CH488" s="26"/>
      <c r="CI488" s="26"/>
      <c r="CJ488" s="26"/>
      <c r="CK488" s="26"/>
      <c r="CL488" s="26"/>
      <c r="CM488" s="26"/>
      <c r="CN488" s="26">
        <v>1398</v>
      </c>
      <c r="CO488" s="26">
        <v>3128</v>
      </c>
      <c r="CP488" s="26"/>
      <c r="CQ488" s="26"/>
      <c r="CR488" s="26"/>
      <c r="CS488" s="26" t="s">
        <v>561</v>
      </c>
      <c r="CT488" s="26">
        <v>12</v>
      </c>
      <c r="CU488" s="26"/>
      <c r="CV488" s="26"/>
      <c r="CW488" s="26">
        <v>21105</v>
      </c>
      <c r="CX488" s="26"/>
      <c r="CY488" s="26"/>
      <c r="CZ488" s="26"/>
      <c r="DA488" s="26"/>
      <c r="DB488" s="26"/>
      <c r="DC488" s="26"/>
      <c r="DD488" s="26" t="s">
        <v>5140</v>
      </c>
      <c r="DE488" s="26" t="s">
        <v>5141</v>
      </c>
      <c r="DF488" s="26" t="s">
        <v>5142</v>
      </c>
      <c r="DG488" s="26" t="s">
        <v>5143</v>
      </c>
      <c r="DH488" s="26">
        <v>7326769821</v>
      </c>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row>
    <row r="489" spans="1:155" x14ac:dyDescent="0.2">
      <c r="A489" s="739">
        <v>10189</v>
      </c>
      <c r="B489" s="26" t="s">
        <v>5144</v>
      </c>
      <c r="C489" s="26"/>
      <c r="D489" s="26"/>
      <c r="E489" s="26"/>
      <c r="F489" s="26"/>
      <c r="G489" s="26"/>
      <c r="H489" s="26"/>
      <c r="I489" s="26"/>
      <c r="J489" s="26" t="s">
        <v>5145</v>
      </c>
      <c r="K489" s="26"/>
      <c r="L489" s="26" t="s">
        <v>4233</v>
      </c>
      <c r="M489" s="26" t="s">
        <v>4233</v>
      </c>
      <c r="N489" s="26" t="s">
        <v>764</v>
      </c>
      <c r="O489" s="26">
        <v>53202</v>
      </c>
      <c r="P489" s="26" t="s">
        <v>545</v>
      </c>
      <c r="Q489" s="26">
        <v>4146651604</v>
      </c>
      <c r="R489" s="26"/>
      <c r="S489" s="26" t="s">
        <v>2456</v>
      </c>
      <c r="T489" s="26" t="s">
        <v>5146</v>
      </c>
      <c r="U489" s="26" t="s">
        <v>657</v>
      </c>
      <c r="V489" s="26" t="s">
        <v>5147</v>
      </c>
      <c r="W489" s="26" t="s">
        <v>5148</v>
      </c>
      <c r="X489" s="26" t="s">
        <v>2456</v>
      </c>
      <c r="Y489" s="26" t="s">
        <v>5146</v>
      </c>
      <c r="Z489" s="26" t="s">
        <v>657</v>
      </c>
      <c r="AA489" s="26" t="s">
        <v>5144</v>
      </c>
      <c r="AB489" s="26">
        <v>4146651604</v>
      </c>
      <c r="AC489" s="26"/>
      <c r="AD489" s="26">
        <v>4146257706</v>
      </c>
      <c r="AE489" s="26" t="s">
        <v>5147</v>
      </c>
      <c r="AF489" s="26" t="s">
        <v>5145</v>
      </c>
      <c r="AG489" s="26" t="s">
        <v>545</v>
      </c>
      <c r="AH489" s="26" t="s">
        <v>4233</v>
      </c>
      <c r="AI489" s="26" t="s">
        <v>4233</v>
      </c>
      <c r="AJ489" s="26" t="s">
        <v>764</v>
      </c>
      <c r="AK489" s="26">
        <v>53202</v>
      </c>
      <c r="AL489" s="26" t="s">
        <v>545</v>
      </c>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t="s">
        <v>5149</v>
      </c>
      <c r="CG489" s="26"/>
      <c r="CH489" s="26"/>
      <c r="CI489" s="26"/>
      <c r="CJ489" s="26"/>
      <c r="CK489" s="26"/>
      <c r="CL489" s="26"/>
      <c r="CM489" s="26"/>
      <c r="CN489" s="26">
        <v>955</v>
      </c>
      <c r="CO489" s="26">
        <v>524</v>
      </c>
      <c r="CP489" s="26"/>
      <c r="CQ489" s="26"/>
      <c r="CR489" s="26"/>
      <c r="CS489" s="26" t="s">
        <v>561</v>
      </c>
      <c r="CT489" s="26">
        <v>12</v>
      </c>
      <c r="CU489" s="26"/>
      <c r="CV489" s="26"/>
      <c r="CW489" s="26">
        <v>69000</v>
      </c>
      <c r="CX489" s="740">
        <v>860</v>
      </c>
      <c r="CY489" s="26"/>
      <c r="CZ489" s="26"/>
      <c r="DA489" s="26"/>
      <c r="DB489" s="26"/>
      <c r="DC489" s="26"/>
      <c r="DD489" s="26" t="s">
        <v>1693</v>
      </c>
      <c r="DE489" s="26" t="s">
        <v>3924</v>
      </c>
      <c r="DF489" s="26" t="s">
        <v>5150</v>
      </c>
      <c r="DG489" s="26" t="s">
        <v>5151</v>
      </c>
      <c r="DH489" s="26">
        <v>4146658073</v>
      </c>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row>
    <row r="490" spans="1:155" x14ac:dyDescent="0.2">
      <c r="A490" s="739">
        <v>10190</v>
      </c>
      <c r="B490" s="26" t="s">
        <v>5152</v>
      </c>
      <c r="C490" s="26"/>
      <c r="D490" s="26"/>
      <c r="E490" s="26"/>
      <c r="F490" s="26"/>
      <c r="G490" s="26"/>
      <c r="H490" s="26"/>
      <c r="I490" s="26"/>
      <c r="J490" s="26" t="s">
        <v>5153</v>
      </c>
      <c r="K490" s="26"/>
      <c r="L490" s="26" t="s">
        <v>4233</v>
      </c>
      <c r="M490" s="26" t="s">
        <v>4233</v>
      </c>
      <c r="N490" s="26" t="s">
        <v>764</v>
      </c>
      <c r="O490" s="26">
        <v>53202</v>
      </c>
      <c r="P490" s="26" t="s">
        <v>545</v>
      </c>
      <c r="Q490" s="26">
        <v>4146651604</v>
      </c>
      <c r="R490" s="26">
        <v>4146257706</v>
      </c>
      <c r="S490" s="26" t="s">
        <v>2456</v>
      </c>
      <c r="T490" s="26" t="s">
        <v>5146</v>
      </c>
      <c r="U490" s="26" t="s">
        <v>5154</v>
      </c>
      <c r="V490" s="26" t="s">
        <v>5147</v>
      </c>
      <c r="W490" s="26" t="s">
        <v>5155</v>
      </c>
      <c r="X490" s="26" t="s">
        <v>2456</v>
      </c>
      <c r="Y490" s="26" t="s">
        <v>5146</v>
      </c>
      <c r="Z490" s="26" t="s">
        <v>5156</v>
      </c>
      <c r="AA490" s="26" t="s">
        <v>5152</v>
      </c>
      <c r="AB490" s="26">
        <v>4146651604</v>
      </c>
      <c r="AC490" s="26"/>
      <c r="AD490" s="26">
        <v>4146257706</v>
      </c>
      <c r="AE490" s="26" t="s">
        <v>5147</v>
      </c>
      <c r="AF490" s="26" t="s">
        <v>5153</v>
      </c>
      <c r="AG490" s="26" t="s">
        <v>545</v>
      </c>
      <c r="AH490" s="26" t="s">
        <v>4233</v>
      </c>
      <c r="AI490" s="26" t="s">
        <v>4233</v>
      </c>
      <c r="AJ490" s="26" t="s">
        <v>764</v>
      </c>
      <c r="AK490" s="26">
        <v>53202</v>
      </c>
      <c r="AL490" s="26" t="s">
        <v>545</v>
      </c>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t="s">
        <v>5149</v>
      </c>
      <c r="CG490" s="26"/>
      <c r="CH490" s="26"/>
      <c r="CI490" s="26"/>
      <c r="CJ490" s="26"/>
      <c r="CK490" s="26"/>
      <c r="CL490" s="26"/>
      <c r="CM490" s="26"/>
      <c r="CN490" s="26">
        <v>956</v>
      </c>
      <c r="CO490" s="26">
        <v>713</v>
      </c>
      <c r="CP490" s="26"/>
      <c r="CQ490" s="26"/>
      <c r="CR490" s="26"/>
      <c r="CS490" s="26" t="s">
        <v>561</v>
      </c>
      <c r="CT490" s="26">
        <v>12</v>
      </c>
      <c r="CU490" s="26"/>
      <c r="CV490" s="26"/>
      <c r="CW490" s="26">
        <v>67091</v>
      </c>
      <c r="CX490" s="740">
        <v>860</v>
      </c>
      <c r="CY490" s="26"/>
      <c r="CZ490" s="26"/>
      <c r="DA490" s="26"/>
      <c r="DB490" s="26"/>
      <c r="DC490" s="26"/>
      <c r="DD490" s="26" t="s">
        <v>1693</v>
      </c>
      <c r="DE490" s="26" t="s">
        <v>3924</v>
      </c>
      <c r="DF490" s="26" t="s">
        <v>5157</v>
      </c>
      <c r="DG490" s="26" t="s">
        <v>5151</v>
      </c>
      <c r="DH490" s="26">
        <v>4146658073</v>
      </c>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row>
    <row r="491" spans="1:155" x14ac:dyDescent="0.2">
      <c r="A491" s="739">
        <v>11560</v>
      </c>
      <c r="B491" s="26" t="s">
        <v>5158</v>
      </c>
      <c r="C491" s="26"/>
      <c r="D491" s="26"/>
      <c r="E491" s="26"/>
      <c r="F491" s="26"/>
      <c r="G491" s="26"/>
      <c r="H491" s="26"/>
      <c r="I491" s="26"/>
      <c r="J491" s="26" t="s">
        <v>5159</v>
      </c>
      <c r="K491" s="26" t="s">
        <v>991</v>
      </c>
      <c r="L491" s="26" t="s">
        <v>2216</v>
      </c>
      <c r="M491" s="26" t="s">
        <v>688</v>
      </c>
      <c r="N491" s="26" t="s">
        <v>689</v>
      </c>
      <c r="O491" s="26">
        <v>6095</v>
      </c>
      <c r="P491" s="548"/>
      <c r="Q491" s="26">
        <v>8606834250</v>
      </c>
      <c r="R491" s="26">
        <v>8606834453</v>
      </c>
      <c r="S491" s="26" t="s">
        <v>2758</v>
      </c>
      <c r="T491" s="26" t="s">
        <v>5160</v>
      </c>
      <c r="U491" s="26" t="s">
        <v>5161</v>
      </c>
      <c r="V491" s="26" t="s">
        <v>5162</v>
      </c>
      <c r="W491" s="26" t="s">
        <v>5163</v>
      </c>
      <c r="X491" s="26" t="s">
        <v>832</v>
      </c>
      <c r="Y491" s="26" t="s">
        <v>5164</v>
      </c>
      <c r="Z491" s="26" t="s">
        <v>5165</v>
      </c>
      <c r="AA491" s="26" t="s">
        <v>5158</v>
      </c>
      <c r="AB491" s="26">
        <v>8606974391</v>
      </c>
      <c r="AC491" s="26"/>
      <c r="AD491" s="26">
        <v>8606834453</v>
      </c>
      <c r="AE491" s="26" t="s">
        <v>5166</v>
      </c>
      <c r="AF491" s="26" t="s">
        <v>5159</v>
      </c>
      <c r="AG491" s="26" t="s">
        <v>991</v>
      </c>
      <c r="AH491" s="26" t="s">
        <v>2216</v>
      </c>
      <c r="AI491" s="26" t="s">
        <v>688</v>
      </c>
      <c r="AJ491" s="26" t="s">
        <v>689</v>
      </c>
      <c r="AK491" s="26">
        <v>6095</v>
      </c>
      <c r="AL491" s="548"/>
      <c r="AM491" s="26" t="s">
        <v>5167</v>
      </c>
      <c r="AN491" s="26" t="s">
        <v>5168</v>
      </c>
      <c r="AO491" s="26" t="s">
        <v>1663</v>
      </c>
      <c r="AP491" s="26" t="s">
        <v>5158</v>
      </c>
      <c r="AQ491" s="26">
        <v>8606974386</v>
      </c>
      <c r="AR491" s="26"/>
      <c r="AS491" s="26">
        <v>8606834453</v>
      </c>
      <c r="AT491" s="26" t="s">
        <v>5169</v>
      </c>
      <c r="AU491" s="26" t="s">
        <v>5159</v>
      </c>
      <c r="AV491" s="26" t="s">
        <v>991</v>
      </c>
      <c r="AW491" s="26" t="s">
        <v>2216</v>
      </c>
      <c r="AX491" s="26" t="s">
        <v>688</v>
      </c>
      <c r="AY491" s="26" t="s">
        <v>689</v>
      </c>
      <c r="AZ491" s="26" t="s">
        <v>5170</v>
      </c>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v>1402</v>
      </c>
      <c r="CO491" s="26">
        <v>1793</v>
      </c>
      <c r="CP491" s="26">
        <v>42</v>
      </c>
      <c r="CQ491" s="26"/>
      <c r="CR491" s="26"/>
      <c r="CS491" s="26" t="s">
        <v>561</v>
      </c>
      <c r="CT491" s="26">
        <v>12</v>
      </c>
      <c r="CU491" s="26"/>
      <c r="CV491" s="26"/>
      <c r="CW491" s="26">
        <v>42552</v>
      </c>
      <c r="CX491" s="740">
        <v>4257</v>
      </c>
      <c r="CY491" s="26"/>
      <c r="CZ491" s="26"/>
      <c r="DA491" s="26"/>
      <c r="DB491" s="26"/>
      <c r="DC491" s="26"/>
      <c r="DD491" s="26" t="s">
        <v>5167</v>
      </c>
      <c r="DE491" s="26" t="s">
        <v>5168</v>
      </c>
      <c r="DF491" s="26" t="s">
        <v>1663</v>
      </c>
      <c r="DG491" s="26" t="s">
        <v>5169</v>
      </c>
      <c r="DH491" s="26">
        <v>8606974386</v>
      </c>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row>
    <row r="492" spans="1:155" x14ac:dyDescent="0.2">
      <c r="A492" s="739">
        <v>10594</v>
      </c>
      <c r="B492" s="26" t="s">
        <v>5171</v>
      </c>
      <c r="C492" s="26"/>
      <c r="D492" s="26"/>
      <c r="E492" s="26"/>
      <c r="F492" s="26"/>
      <c r="G492" s="26"/>
      <c r="H492" s="26"/>
      <c r="I492" s="26"/>
      <c r="J492" s="26" t="s">
        <v>5099</v>
      </c>
      <c r="K492" s="26"/>
      <c r="L492" s="26" t="s">
        <v>753</v>
      </c>
      <c r="M492" s="26"/>
      <c r="N492" s="26" t="s">
        <v>754</v>
      </c>
      <c r="O492" s="26">
        <v>10010</v>
      </c>
      <c r="P492" s="26" t="s">
        <v>545</v>
      </c>
      <c r="Q492" s="26">
        <v>2125764642</v>
      </c>
      <c r="R492" s="26">
        <v>2122525699</v>
      </c>
      <c r="S492" s="26" t="s">
        <v>5172</v>
      </c>
      <c r="T492" s="26" t="s">
        <v>5173</v>
      </c>
      <c r="U492" s="26" t="s">
        <v>5174</v>
      </c>
      <c r="V492" s="26" t="s">
        <v>5175</v>
      </c>
      <c r="W492" s="26" t="s">
        <v>5102</v>
      </c>
      <c r="X492" s="26" t="s">
        <v>755</v>
      </c>
      <c r="Y492" s="26" t="s">
        <v>4468</v>
      </c>
      <c r="Z492" s="26" t="s">
        <v>4469</v>
      </c>
      <c r="AA492" s="26" t="s">
        <v>4470</v>
      </c>
      <c r="AB492" s="26">
        <v>2019428281</v>
      </c>
      <c r="AC492" s="26"/>
      <c r="AD492" s="26"/>
      <c r="AE492" s="26" t="s">
        <v>5176</v>
      </c>
      <c r="AF492" s="26" t="s">
        <v>5099</v>
      </c>
      <c r="AG492" s="26" t="s">
        <v>545</v>
      </c>
      <c r="AH492" s="26" t="s">
        <v>753</v>
      </c>
      <c r="AI492" s="26" t="s">
        <v>753</v>
      </c>
      <c r="AJ492" s="26" t="s">
        <v>754</v>
      </c>
      <c r="AK492" s="26">
        <v>10010</v>
      </c>
      <c r="AL492" s="26" t="s">
        <v>545</v>
      </c>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t="s">
        <v>5103</v>
      </c>
      <c r="CG492" s="26"/>
      <c r="CH492" s="26"/>
      <c r="CI492" s="26"/>
      <c r="CJ492" s="26"/>
      <c r="CK492" s="26"/>
      <c r="CL492" s="26"/>
      <c r="CM492" s="26"/>
      <c r="CN492" s="26">
        <v>1043</v>
      </c>
      <c r="CO492" s="26">
        <v>390</v>
      </c>
      <c r="CP492" s="26"/>
      <c r="CQ492" s="26"/>
      <c r="CR492" s="26"/>
      <c r="CS492" s="26" t="s">
        <v>561</v>
      </c>
      <c r="CT492" s="26">
        <v>12</v>
      </c>
      <c r="CU492" s="26"/>
      <c r="CV492" s="26"/>
      <c r="CW492" s="26">
        <v>81353</v>
      </c>
      <c r="CX492" s="740">
        <v>826</v>
      </c>
      <c r="CY492" s="26"/>
      <c r="CZ492" s="26"/>
      <c r="DA492" s="26"/>
      <c r="DB492" s="26"/>
      <c r="DC492" s="26"/>
      <c r="DD492" s="26" t="s">
        <v>4472</v>
      </c>
      <c r="DE492" s="26" t="s">
        <v>5177</v>
      </c>
      <c r="DF492" s="26" t="s">
        <v>4474</v>
      </c>
      <c r="DG492" s="26" t="s">
        <v>545</v>
      </c>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row>
    <row r="493" spans="1:155" x14ac:dyDescent="0.2">
      <c r="A493" s="739">
        <v>10464</v>
      </c>
      <c r="B493" s="26" t="s">
        <v>5178</v>
      </c>
      <c r="C493" s="26"/>
      <c r="D493" s="26"/>
      <c r="E493" s="26"/>
      <c r="F493" s="26"/>
      <c r="G493" s="26" t="s">
        <v>545</v>
      </c>
      <c r="H493" s="26" t="s">
        <v>545</v>
      </c>
      <c r="I493" s="26" t="s">
        <v>545</v>
      </c>
      <c r="J493" s="26" t="s">
        <v>5179</v>
      </c>
      <c r="K493" s="26" t="s">
        <v>5180</v>
      </c>
      <c r="L493" s="26" t="s">
        <v>753</v>
      </c>
      <c r="M493" s="26" t="s">
        <v>545</v>
      </c>
      <c r="N493" s="26" t="s">
        <v>754</v>
      </c>
      <c r="O493" s="26">
        <v>10019</v>
      </c>
      <c r="P493" s="26" t="s">
        <v>545</v>
      </c>
      <c r="Q493" s="26">
        <v>6464936054</v>
      </c>
      <c r="R493" s="26"/>
      <c r="S493" s="26" t="s">
        <v>545</v>
      </c>
      <c r="T493" s="26" t="s">
        <v>545</v>
      </c>
      <c r="U493" s="26" t="s">
        <v>545</v>
      </c>
      <c r="V493" s="26"/>
      <c r="W493" s="26" t="s">
        <v>545</v>
      </c>
      <c r="X493" s="26" t="s">
        <v>5181</v>
      </c>
      <c r="Y493" s="26" t="s">
        <v>5182</v>
      </c>
      <c r="Z493" s="26" t="s">
        <v>545</v>
      </c>
      <c r="AA493" s="26" t="s">
        <v>5178</v>
      </c>
      <c r="AB493" s="26">
        <v>6464936054</v>
      </c>
      <c r="AC493" s="26"/>
      <c r="AD493" s="26"/>
      <c r="AE493" s="26" t="s">
        <v>5183</v>
      </c>
      <c r="AF493" s="26" t="s">
        <v>5179</v>
      </c>
      <c r="AG493" s="26" t="s">
        <v>5180</v>
      </c>
      <c r="AH493" s="26" t="s">
        <v>753</v>
      </c>
      <c r="AI493" s="26" t="s">
        <v>545</v>
      </c>
      <c r="AJ493" s="26" t="s">
        <v>754</v>
      </c>
      <c r="AK493" s="26">
        <v>10019</v>
      </c>
      <c r="AL493" s="26" t="s">
        <v>545</v>
      </c>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t="s">
        <v>545</v>
      </c>
      <c r="CG493" s="26"/>
      <c r="CH493" s="26"/>
      <c r="CI493" s="26"/>
      <c r="CJ493" s="26"/>
      <c r="CK493" s="26"/>
      <c r="CL493" s="26"/>
      <c r="CM493" s="26"/>
      <c r="CN493" s="26">
        <v>340</v>
      </c>
      <c r="CO493" s="26">
        <v>337</v>
      </c>
      <c r="CP493" s="26"/>
      <c r="CQ493" s="26"/>
      <c r="CR493" s="26"/>
      <c r="CS493" s="26" t="s">
        <v>561</v>
      </c>
      <c r="CT493" s="26">
        <v>9</v>
      </c>
      <c r="CU493" s="26"/>
      <c r="CV493" s="26"/>
      <c r="CW493" s="26">
        <v>35602</v>
      </c>
      <c r="CX493" s="26" t="s">
        <v>545</v>
      </c>
      <c r="CY493" s="26"/>
      <c r="CZ493" s="26" t="s">
        <v>545</v>
      </c>
      <c r="DA493" s="26" t="s">
        <v>545</v>
      </c>
      <c r="DB493" s="26" t="s">
        <v>545</v>
      </c>
      <c r="DC493" s="26" t="s">
        <v>545</v>
      </c>
      <c r="DD493" s="26" t="s">
        <v>545</v>
      </c>
      <c r="DE493" s="26" t="s">
        <v>545</v>
      </c>
      <c r="DF493" s="26" t="s">
        <v>545</v>
      </c>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row>
    <row r="494" spans="1:155" x14ac:dyDescent="0.2">
      <c r="A494" s="739">
        <v>11561</v>
      </c>
      <c r="B494" s="26" t="s">
        <v>5184</v>
      </c>
      <c r="C494" s="26" t="s">
        <v>545</v>
      </c>
      <c r="D494" s="26"/>
      <c r="E494" s="26" t="s">
        <v>545</v>
      </c>
      <c r="F494" s="26"/>
      <c r="G494" s="26" t="s">
        <v>545</v>
      </c>
      <c r="H494" s="26" t="s">
        <v>545</v>
      </c>
      <c r="I494" s="26" t="s">
        <v>545</v>
      </c>
      <c r="J494" s="26" t="s">
        <v>5185</v>
      </c>
      <c r="K494" s="26" t="s">
        <v>2042</v>
      </c>
      <c r="L494" s="26" t="s">
        <v>699</v>
      </c>
      <c r="M494" s="26" t="s">
        <v>700</v>
      </c>
      <c r="N494" s="26" t="s">
        <v>701</v>
      </c>
      <c r="O494" s="738">
        <v>27609</v>
      </c>
      <c r="P494" s="26" t="s">
        <v>545</v>
      </c>
      <c r="Q494" s="26">
        <v>9198331600</v>
      </c>
      <c r="R494" s="26">
        <v>9198318160</v>
      </c>
      <c r="S494" s="26" t="s">
        <v>702</v>
      </c>
      <c r="T494" s="26" t="s">
        <v>703</v>
      </c>
      <c r="U494" s="26" t="s">
        <v>704</v>
      </c>
      <c r="V494" s="26" t="s">
        <v>705</v>
      </c>
      <c r="W494" s="26" t="s">
        <v>706</v>
      </c>
      <c r="X494" s="26" t="s">
        <v>551</v>
      </c>
      <c r="Y494" s="26" t="s">
        <v>707</v>
      </c>
      <c r="Z494" s="26" t="s">
        <v>708</v>
      </c>
      <c r="AA494" s="26" t="s">
        <v>5184</v>
      </c>
      <c r="AB494" s="26">
        <v>9198331600</v>
      </c>
      <c r="AC494" s="26"/>
      <c r="AD494" s="26"/>
      <c r="AE494" s="26" t="s">
        <v>705</v>
      </c>
      <c r="AF494" s="26" t="s">
        <v>5185</v>
      </c>
      <c r="AG494" s="26" t="s">
        <v>2042</v>
      </c>
      <c r="AH494" s="26" t="s">
        <v>699</v>
      </c>
      <c r="AI494" s="26" t="s">
        <v>700</v>
      </c>
      <c r="AJ494" s="26" t="s">
        <v>701</v>
      </c>
      <c r="AK494" s="548">
        <v>27609</v>
      </c>
      <c r="AL494" s="26" t="s">
        <v>545</v>
      </c>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t="s">
        <v>545</v>
      </c>
      <c r="CG494" s="26"/>
      <c r="CH494" s="26"/>
      <c r="CI494" s="26"/>
      <c r="CJ494" s="26"/>
      <c r="CK494" s="26"/>
      <c r="CL494" s="26"/>
      <c r="CM494" s="26"/>
      <c r="CN494" s="26">
        <v>1403</v>
      </c>
      <c r="CO494" s="26">
        <v>429</v>
      </c>
      <c r="CP494" s="26"/>
      <c r="CQ494" s="26"/>
      <c r="CR494" s="26"/>
      <c r="CS494" s="26" t="s">
        <v>561</v>
      </c>
      <c r="CT494" s="26">
        <v>12</v>
      </c>
      <c r="CU494" s="26"/>
      <c r="CV494" s="26"/>
      <c r="CW494" s="26">
        <v>23248</v>
      </c>
      <c r="CX494" s="740">
        <v>225</v>
      </c>
      <c r="CY494" s="26"/>
      <c r="CZ494" s="26"/>
      <c r="DA494" s="26"/>
      <c r="DB494" s="26"/>
      <c r="DC494" s="26" t="s">
        <v>545</v>
      </c>
      <c r="DD494" s="26" t="s">
        <v>702</v>
      </c>
      <c r="DE494" s="26" t="s">
        <v>703</v>
      </c>
      <c r="DF494" s="26" t="s">
        <v>709</v>
      </c>
      <c r="DG494" s="26" t="s">
        <v>705</v>
      </c>
      <c r="DH494" s="26">
        <v>9195731653</v>
      </c>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row>
    <row r="495" spans="1:155" x14ac:dyDescent="0.2">
      <c r="A495" s="739">
        <v>11598</v>
      </c>
      <c r="B495" s="26" t="s">
        <v>5186</v>
      </c>
      <c r="C495" s="26"/>
      <c r="D495" s="26"/>
      <c r="E495" s="26"/>
      <c r="F495" s="26"/>
      <c r="G495" s="26"/>
      <c r="H495" s="26"/>
      <c r="I495" s="26"/>
      <c r="J495" s="26" t="s">
        <v>1045</v>
      </c>
      <c r="K495" s="26"/>
      <c r="L495" s="26" t="s">
        <v>1039</v>
      </c>
      <c r="M495" s="26"/>
      <c r="N495" s="26" t="s">
        <v>973</v>
      </c>
      <c r="O495" s="26">
        <v>76702</v>
      </c>
      <c r="P495" s="26">
        <v>2550</v>
      </c>
      <c r="Q495" s="26">
        <v>2542972777</v>
      </c>
      <c r="R495" s="26">
        <v>2542972777</v>
      </c>
      <c r="S495" s="26" t="s">
        <v>1040</v>
      </c>
      <c r="T495" s="26" t="s">
        <v>1041</v>
      </c>
      <c r="U495" s="26" t="s">
        <v>1042</v>
      </c>
      <c r="V495" s="26" t="s">
        <v>1043</v>
      </c>
      <c r="W495" s="26" t="s">
        <v>5187</v>
      </c>
      <c r="X495" s="26" t="s">
        <v>1040</v>
      </c>
      <c r="Y495" s="26" t="s">
        <v>1041</v>
      </c>
      <c r="Z495" s="26" t="s">
        <v>1042</v>
      </c>
      <c r="AA495" s="26" t="s">
        <v>5188</v>
      </c>
      <c r="AB495" s="26">
        <v>2542972777</v>
      </c>
      <c r="AC495" s="26">
        <v>3392</v>
      </c>
      <c r="AD495" s="26">
        <v>2542972794</v>
      </c>
      <c r="AE495" s="26" t="s">
        <v>1043</v>
      </c>
      <c r="AF495" s="26" t="s">
        <v>1045</v>
      </c>
      <c r="AG495" s="26" t="s">
        <v>545</v>
      </c>
      <c r="AH495" s="26" t="s">
        <v>1039</v>
      </c>
      <c r="AI495" s="26"/>
      <c r="AJ495" s="26" t="s">
        <v>973</v>
      </c>
      <c r="AK495" s="26">
        <v>76701</v>
      </c>
      <c r="AL495" s="26" t="s">
        <v>545</v>
      </c>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t="s">
        <v>5189</v>
      </c>
      <c r="CG495" s="26"/>
      <c r="CH495" s="26"/>
      <c r="CI495" s="26"/>
      <c r="CJ495" s="26"/>
      <c r="CK495" s="26"/>
      <c r="CL495" s="26"/>
      <c r="CM495" s="26"/>
      <c r="CN495" s="26">
        <v>1437</v>
      </c>
      <c r="CO495" s="26">
        <v>2214</v>
      </c>
      <c r="CP495" s="26"/>
      <c r="CQ495" s="26"/>
      <c r="CR495" s="26"/>
      <c r="CS495" s="26" t="s">
        <v>561</v>
      </c>
      <c r="CT495" s="26">
        <v>12</v>
      </c>
      <c r="CU495" s="26"/>
      <c r="CV495" s="26"/>
      <c r="CW495" s="26">
        <v>67946</v>
      </c>
      <c r="CX495" s="740">
        <v>7670</v>
      </c>
      <c r="CY495" s="26"/>
      <c r="CZ495" s="26"/>
      <c r="DA495" s="26"/>
      <c r="DB495" s="26"/>
      <c r="DC495" s="26"/>
      <c r="DD495" s="26" t="s">
        <v>1047</v>
      </c>
      <c r="DE495" s="26" t="s">
        <v>1048</v>
      </c>
      <c r="DF495" s="26" t="s">
        <v>1049</v>
      </c>
      <c r="DG495" s="26" t="s">
        <v>1050</v>
      </c>
      <c r="DH495" s="26">
        <v>2542972777</v>
      </c>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row>
    <row r="496" spans="1:155" x14ac:dyDescent="0.2">
      <c r="A496" s="739">
        <v>11562</v>
      </c>
      <c r="B496" s="26" t="s">
        <v>5190</v>
      </c>
      <c r="C496" s="26"/>
      <c r="D496" s="26"/>
      <c r="E496" s="26"/>
      <c r="F496" s="26"/>
      <c r="G496" s="26"/>
      <c r="H496" s="26"/>
      <c r="I496" s="26"/>
      <c r="J496" s="26" t="s">
        <v>1045</v>
      </c>
      <c r="K496" s="26"/>
      <c r="L496" s="26" t="s">
        <v>1039</v>
      </c>
      <c r="M496" s="26"/>
      <c r="N496" s="26" t="s">
        <v>973</v>
      </c>
      <c r="O496" s="26">
        <v>76702</v>
      </c>
      <c r="P496" s="26">
        <v>2549</v>
      </c>
      <c r="Q496" s="26">
        <v>2542972777</v>
      </c>
      <c r="R496" s="26">
        <v>2542972777</v>
      </c>
      <c r="S496" s="26" t="s">
        <v>1040</v>
      </c>
      <c r="T496" s="26" t="s">
        <v>1041</v>
      </c>
      <c r="U496" s="26" t="s">
        <v>1042</v>
      </c>
      <c r="V496" s="26" t="s">
        <v>1043</v>
      </c>
      <c r="W496" s="26" t="s">
        <v>1044</v>
      </c>
      <c r="X496" s="26" t="s">
        <v>1040</v>
      </c>
      <c r="Y496" s="26" t="s">
        <v>1041</v>
      </c>
      <c r="Z496" s="26" t="s">
        <v>4107</v>
      </c>
      <c r="AA496" s="26" t="s">
        <v>5191</v>
      </c>
      <c r="AB496" s="26">
        <v>2542972777</v>
      </c>
      <c r="AC496" s="26">
        <v>3392</v>
      </c>
      <c r="AD496" s="26">
        <v>2542972794</v>
      </c>
      <c r="AE496" s="26" t="s">
        <v>1043</v>
      </c>
      <c r="AF496" s="26" t="s">
        <v>1045</v>
      </c>
      <c r="AG496" s="26" t="s">
        <v>545</v>
      </c>
      <c r="AH496" s="26" t="s">
        <v>1039</v>
      </c>
      <c r="AI496" s="26"/>
      <c r="AJ496" s="26" t="s">
        <v>973</v>
      </c>
      <c r="AK496" s="26">
        <v>76701</v>
      </c>
      <c r="AL496" s="26" t="s">
        <v>545</v>
      </c>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t="s">
        <v>5192</v>
      </c>
      <c r="CG496" s="26"/>
      <c r="CH496" s="26"/>
      <c r="CI496" s="26"/>
      <c r="CJ496" s="26"/>
      <c r="CK496" s="26"/>
      <c r="CL496" s="26"/>
      <c r="CM496" s="26"/>
      <c r="CN496" s="26">
        <v>1404</v>
      </c>
      <c r="CO496" s="26">
        <v>2210</v>
      </c>
      <c r="CP496" s="26"/>
      <c r="CQ496" s="26"/>
      <c r="CR496" s="26"/>
      <c r="CS496" s="26" t="s">
        <v>561</v>
      </c>
      <c r="CT496" s="26">
        <v>12</v>
      </c>
      <c r="CU496" s="26"/>
      <c r="CV496" s="26"/>
      <c r="CW496" s="26">
        <v>67148</v>
      </c>
      <c r="CX496" s="26" t="s">
        <v>545</v>
      </c>
      <c r="CY496" s="26"/>
      <c r="CZ496" s="26"/>
      <c r="DA496" s="26"/>
      <c r="DB496" s="26"/>
      <c r="DC496" s="26"/>
      <c r="DD496" s="26" t="s">
        <v>1047</v>
      </c>
      <c r="DE496" s="26" t="s">
        <v>1048</v>
      </c>
      <c r="DF496" s="26" t="s">
        <v>1049</v>
      </c>
      <c r="DG496" s="26" t="s">
        <v>1050</v>
      </c>
      <c r="DH496" s="26">
        <v>2542972777</v>
      </c>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row>
    <row r="497" spans="1:155" x14ac:dyDescent="0.2">
      <c r="A497" s="739">
        <v>11488</v>
      </c>
      <c r="B497" s="26" t="s">
        <v>5193</v>
      </c>
      <c r="C497" s="26"/>
      <c r="D497" s="26"/>
      <c r="E497" s="26"/>
      <c r="F497" s="26"/>
      <c r="G497" s="26"/>
      <c r="H497" s="26"/>
      <c r="I497" s="26"/>
      <c r="J497" s="26" t="s">
        <v>5194</v>
      </c>
      <c r="K497" s="26" t="s">
        <v>2832</v>
      </c>
      <c r="L497" s="26" t="s">
        <v>5195</v>
      </c>
      <c r="M497" s="26"/>
      <c r="N497" s="26" t="s">
        <v>2225</v>
      </c>
      <c r="O497" s="26">
        <v>80202</v>
      </c>
      <c r="P497" s="26" t="s">
        <v>545</v>
      </c>
      <c r="Q497" s="26">
        <v>2159568000</v>
      </c>
      <c r="R497" s="26">
        <v>2159568145</v>
      </c>
      <c r="S497" s="26" t="s">
        <v>5196</v>
      </c>
      <c r="T497" s="26" t="s">
        <v>5197</v>
      </c>
      <c r="U497" s="26" t="s">
        <v>2191</v>
      </c>
      <c r="V497" s="26"/>
      <c r="W497" s="26" t="s">
        <v>5198</v>
      </c>
      <c r="X497" s="26" t="s">
        <v>3927</v>
      </c>
      <c r="Y497" s="26" t="s">
        <v>3289</v>
      </c>
      <c r="Z497" s="26" t="s">
        <v>4743</v>
      </c>
      <c r="AA497" s="26" t="s">
        <v>5193</v>
      </c>
      <c r="AB497" s="26">
        <v>3052058143</v>
      </c>
      <c r="AC497" s="26"/>
      <c r="AD497" s="26"/>
      <c r="AE497" s="26" t="s">
        <v>5199</v>
      </c>
      <c r="AF497" s="26" t="s">
        <v>5194</v>
      </c>
      <c r="AG497" s="26" t="s">
        <v>2832</v>
      </c>
      <c r="AH497" s="26" t="s">
        <v>5195</v>
      </c>
      <c r="AI497" s="26"/>
      <c r="AJ497" s="26" t="s">
        <v>2225</v>
      </c>
      <c r="AK497" s="26">
        <v>80202</v>
      </c>
      <c r="AL497" s="26" t="s">
        <v>545</v>
      </c>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v>1333</v>
      </c>
      <c r="CO497" s="26">
        <v>450</v>
      </c>
      <c r="CP497" s="26"/>
      <c r="CQ497" s="26"/>
      <c r="CR497" s="26"/>
      <c r="CS497" s="26" t="s">
        <v>561</v>
      </c>
      <c r="CT497" s="26">
        <v>12</v>
      </c>
      <c r="CU497" s="26"/>
      <c r="CV497" s="26"/>
      <c r="CW497" s="26">
        <v>68446</v>
      </c>
      <c r="CX497" s="26"/>
      <c r="CY497" s="26"/>
      <c r="CZ497" s="26"/>
      <c r="DA497" s="26"/>
      <c r="DB497" s="26"/>
      <c r="DC497" s="26"/>
      <c r="DD497" s="26" t="s">
        <v>5200</v>
      </c>
      <c r="DE497" s="26" t="s">
        <v>2399</v>
      </c>
      <c r="DF497" s="26" t="s">
        <v>792</v>
      </c>
      <c r="DG497" s="26" t="s">
        <v>545</v>
      </c>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row>
    <row r="498" spans="1:155" x14ac:dyDescent="0.2">
      <c r="A498" s="739">
        <v>11563</v>
      </c>
      <c r="B498" s="26" t="s">
        <v>5201</v>
      </c>
      <c r="C498" s="26"/>
      <c r="D498" s="26"/>
      <c r="E498" s="26"/>
      <c r="F498" s="26"/>
      <c r="G498" s="26"/>
      <c r="H498" s="26"/>
      <c r="I498" s="26"/>
      <c r="J498" s="26" t="s">
        <v>3804</v>
      </c>
      <c r="K498" s="26"/>
      <c r="L498" s="26" t="s">
        <v>2410</v>
      </c>
      <c r="M498" s="26" t="s">
        <v>2411</v>
      </c>
      <c r="N498" s="26" t="s">
        <v>689</v>
      </c>
      <c r="O498" s="738">
        <v>6902</v>
      </c>
      <c r="P498" s="26" t="s">
        <v>545</v>
      </c>
      <c r="Q498" s="26">
        <v>2039776097</v>
      </c>
      <c r="R498" s="26">
        <v>2039657960</v>
      </c>
      <c r="S498" s="26" t="s">
        <v>3805</v>
      </c>
      <c r="T498" s="26" t="s">
        <v>3806</v>
      </c>
      <c r="U498" s="26" t="s">
        <v>3807</v>
      </c>
      <c r="V498" s="26" t="s">
        <v>3808</v>
      </c>
      <c r="W498" s="26" t="s">
        <v>5202</v>
      </c>
      <c r="X498" s="26" t="s">
        <v>3805</v>
      </c>
      <c r="Y498" s="26" t="s">
        <v>3806</v>
      </c>
      <c r="Z498" s="26" t="s">
        <v>3807</v>
      </c>
      <c r="AA498" s="26" t="s">
        <v>5201</v>
      </c>
      <c r="AB498" s="26">
        <v>2039776097</v>
      </c>
      <c r="AC498" s="26"/>
      <c r="AD498" s="26">
        <v>2039657960</v>
      </c>
      <c r="AE498" s="26" t="s">
        <v>3808</v>
      </c>
      <c r="AF498" s="26" t="s">
        <v>3804</v>
      </c>
      <c r="AG498" s="26" t="s">
        <v>545</v>
      </c>
      <c r="AH498" s="26" t="s">
        <v>2410</v>
      </c>
      <c r="AI498" s="26" t="s">
        <v>2411</v>
      </c>
      <c r="AJ498" s="26" t="s">
        <v>689</v>
      </c>
      <c r="AK498" s="548">
        <v>6902</v>
      </c>
      <c r="AL498" s="26" t="s">
        <v>545</v>
      </c>
      <c r="AM498" s="26"/>
      <c r="AN498" s="26"/>
      <c r="AO498" s="26"/>
      <c r="AP498" s="26"/>
      <c r="AQ498" s="26"/>
      <c r="AR498" s="26"/>
      <c r="AS498" s="26"/>
      <c r="AT498" s="26"/>
      <c r="AU498" s="26"/>
      <c r="AV498" s="26"/>
      <c r="AW498" s="26"/>
      <c r="AX498" s="26"/>
      <c r="AY498" s="26"/>
      <c r="AZ498" s="548"/>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t="s">
        <v>3810</v>
      </c>
      <c r="CG498" s="26"/>
      <c r="CH498" s="26"/>
      <c r="CI498" s="26"/>
      <c r="CJ498" s="26"/>
      <c r="CK498" s="26"/>
      <c r="CL498" s="26"/>
      <c r="CM498" s="26"/>
      <c r="CN498" s="26">
        <v>1405</v>
      </c>
      <c r="CO498" s="26">
        <v>1863</v>
      </c>
      <c r="CP498" s="26"/>
      <c r="CQ498" s="26"/>
      <c r="CR498" s="26"/>
      <c r="CS498" s="26" t="s">
        <v>561</v>
      </c>
      <c r="CT498" s="26">
        <v>12</v>
      </c>
      <c r="CU498" s="26"/>
      <c r="CV498" s="26"/>
      <c r="CW498" s="26">
        <v>23680</v>
      </c>
      <c r="CX498" s="740">
        <v>158</v>
      </c>
      <c r="CY498" s="26"/>
      <c r="CZ498" s="26"/>
      <c r="DA498" s="26"/>
      <c r="DB498" s="26"/>
      <c r="DC498" s="26"/>
      <c r="DD498" s="26" t="s">
        <v>3811</v>
      </c>
      <c r="DE498" s="26" t="s">
        <v>3812</v>
      </c>
      <c r="DF498" s="26" t="s">
        <v>725</v>
      </c>
      <c r="DG498" s="26" t="s">
        <v>3813</v>
      </c>
      <c r="DH498" s="26">
        <v>2039778020</v>
      </c>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row>
    <row r="499" spans="1:155" x14ac:dyDescent="0.2">
      <c r="A499" s="739">
        <v>11564</v>
      </c>
      <c r="B499" s="26" t="s">
        <v>5203</v>
      </c>
      <c r="C499" s="26"/>
      <c r="D499" s="26"/>
      <c r="E499" s="26"/>
      <c r="F499" s="26"/>
      <c r="G499" s="26"/>
      <c r="H499" s="26"/>
      <c r="I499" s="26"/>
      <c r="J499" s="26" t="s">
        <v>1150</v>
      </c>
      <c r="K499" s="26"/>
      <c r="L499" s="26" t="s">
        <v>1151</v>
      </c>
      <c r="M499" s="26" t="s">
        <v>1160</v>
      </c>
      <c r="N499" s="26" t="s">
        <v>1119</v>
      </c>
      <c r="O499" s="26">
        <v>2116</v>
      </c>
      <c r="P499" s="26"/>
      <c r="Q499" s="26">
        <v>8572242185</v>
      </c>
      <c r="R499" s="26">
        <v>6034301650</v>
      </c>
      <c r="S499" s="26" t="s">
        <v>755</v>
      </c>
      <c r="T499" s="26" t="s">
        <v>1152</v>
      </c>
      <c r="U499" s="26" t="s">
        <v>1153</v>
      </c>
      <c r="V499" s="26" t="s">
        <v>1154</v>
      </c>
      <c r="W499" s="26" t="s">
        <v>1155</v>
      </c>
      <c r="X499" s="26" t="s">
        <v>1156</v>
      </c>
      <c r="Y499" s="26" t="s">
        <v>1157</v>
      </c>
      <c r="Z499" s="26" t="s">
        <v>1158</v>
      </c>
      <c r="AA499" s="26" t="s">
        <v>4453</v>
      </c>
      <c r="AB499" s="26">
        <v>8572242185</v>
      </c>
      <c r="AC499" s="26"/>
      <c r="AD499" s="26">
        <v>6034301650</v>
      </c>
      <c r="AE499" s="26" t="s">
        <v>1154</v>
      </c>
      <c r="AF499" s="26" t="s">
        <v>1150</v>
      </c>
      <c r="AG499" s="26" t="s">
        <v>545</v>
      </c>
      <c r="AH499" s="26" t="s">
        <v>1151</v>
      </c>
      <c r="AI499" s="26" t="s">
        <v>1160</v>
      </c>
      <c r="AJ499" s="26" t="s">
        <v>1119</v>
      </c>
      <c r="AK499" s="548">
        <v>2116</v>
      </c>
      <c r="AL499" s="26" t="s">
        <v>545</v>
      </c>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t="s">
        <v>1161</v>
      </c>
      <c r="CG499" s="26"/>
      <c r="CH499" s="26"/>
      <c r="CI499" s="26"/>
      <c r="CJ499" s="26"/>
      <c r="CK499" s="26"/>
      <c r="CL499" s="26"/>
      <c r="CM499" s="26"/>
      <c r="CN499" s="26">
        <v>1406</v>
      </c>
      <c r="CO499" s="26">
        <v>154</v>
      </c>
      <c r="CP499" s="26"/>
      <c r="CQ499" s="26"/>
      <c r="CR499" s="26"/>
      <c r="CS499" s="26" t="s">
        <v>561</v>
      </c>
      <c r="CT499" s="26">
        <v>12</v>
      </c>
      <c r="CU499" s="26"/>
      <c r="CV499" s="26"/>
      <c r="CW499" s="26">
        <v>24074</v>
      </c>
      <c r="CX499" s="26"/>
      <c r="CY499" s="26"/>
      <c r="CZ499" s="26"/>
      <c r="DA499" s="26"/>
      <c r="DB499" s="26"/>
      <c r="DC499" s="26"/>
      <c r="DD499" s="26" t="s">
        <v>755</v>
      </c>
      <c r="DE499" s="26" t="s">
        <v>1152</v>
      </c>
      <c r="DF499" s="26" t="s">
        <v>1153</v>
      </c>
      <c r="DG499" s="26" t="s">
        <v>1154</v>
      </c>
      <c r="DH499" s="26">
        <v>8572242185</v>
      </c>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row>
    <row r="500" spans="1:155" x14ac:dyDescent="0.2">
      <c r="A500" s="739">
        <v>11565</v>
      </c>
      <c r="B500" s="26" t="s">
        <v>5204</v>
      </c>
      <c r="C500" s="26"/>
      <c r="D500" s="26"/>
      <c r="E500" s="26"/>
      <c r="F500" s="26"/>
      <c r="G500" s="26"/>
      <c r="H500" s="26"/>
      <c r="I500" s="26"/>
      <c r="J500" s="26" t="s">
        <v>5205</v>
      </c>
      <c r="K500" s="26"/>
      <c r="L500" s="26" t="s">
        <v>5206</v>
      </c>
      <c r="M500" s="26" t="s">
        <v>5207</v>
      </c>
      <c r="N500" s="26" t="s">
        <v>823</v>
      </c>
      <c r="O500" s="26">
        <v>44251</v>
      </c>
      <c r="P500" s="26">
        <v>5001</v>
      </c>
      <c r="Q500" s="26">
        <v>3308870980</v>
      </c>
      <c r="R500" s="26">
        <v>3308874088</v>
      </c>
      <c r="S500" s="26" t="s">
        <v>5208</v>
      </c>
      <c r="T500" s="26" t="s">
        <v>5209</v>
      </c>
      <c r="U500" s="26" t="s">
        <v>5210</v>
      </c>
      <c r="V500" s="26" t="s">
        <v>5211</v>
      </c>
      <c r="W500" s="26" t="s">
        <v>5212</v>
      </c>
      <c r="X500" s="26" t="s">
        <v>1190</v>
      </c>
      <c r="Y500" s="26" t="s">
        <v>5213</v>
      </c>
      <c r="Z500" s="26" t="s">
        <v>5214</v>
      </c>
      <c r="AA500" s="26" t="s">
        <v>5204</v>
      </c>
      <c r="AB500" s="26">
        <v>3308870980</v>
      </c>
      <c r="AC500" s="26"/>
      <c r="AD500" s="26">
        <v>3308874088</v>
      </c>
      <c r="AE500" s="26" t="s">
        <v>5215</v>
      </c>
      <c r="AF500" s="26" t="s">
        <v>5205</v>
      </c>
      <c r="AG500" s="26" t="s">
        <v>545</v>
      </c>
      <c r="AH500" s="26" t="s">
        <v>5206</v>
      </c>
      <c r="AI500" s="26" t="s">
        <v>5207</v>
      </c>
      <c r="AJ500" s="26" t="s">
        <v>823</v>
      </c>
      <c r="AK500" s="26">
        <v>44251</v>
      </c>
      <c r="AL500" s="26">
        <v>5001</v>
      </c>
      <c r="AM500" s="26" t="s">
        <v>1030</v>
      </c>
      <c r="AN500" s="26" t="s">
        <v>5216</v>
      </c>
      <c r="AO500" s="26" t="s">
        <v>5217</v>
      </c>
      <c r="AP500" s="26" t="s">
        <v>5204</v>
      </c>
      <c r="AQ500" s="26">
        <v>3308870387</v>
      </c>
      <c r="AR500" s="26"/>
      <c r="AS500" s="26">
        <v>3308874499</v>
      </c>
      <c r="AT500" s="26" t="s">
        <v>5218</v>
      </c>
      <c r="AU500" s="26" t="s">
        <v>5205</v>
      </c>
      <c r="AV500" s="26" t="s">
        <v>545</v>
      </c>
      <c r="AW500" s="26" t="s">
        <v>5206</v>
      </c>
      <c r="AX500" s="26" t="s">
        <v>5207</v>
      </c>
      <c r="AY500" s="26" t="s">
        <v>823</v>
      </c>
      <c r="AZ500" s="26" t="s">
        <v>5219</v>
      </c>
      <c r="BA500" s="26" t="s">
        <v>5220</v>
      </c>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t="s">
        <v>5221</v>
      </c>
      <c r="CG500" s="26"/>
      <c r="CH500" s="26"/>
      <c r="CI500" s="26"/>
      <c r="CJ500" s="26"/>
      <c r="CK500" s="26"/>
      <c r="CL500" s="26"/>
      <c r="CM500" s="26"/>
      <c r="CN500" s="26">
        <v>1407</v>
      </c>
      <c r="CO500" s="26">
        <v>2906</v>
      </c>
      <c r="CP500" s="26">
        <v>2907</v>
      </c>
      <c r="CQ500" s="26"/>
      <c r="CR500" s="26"/>
      <c r="CS500" s="26" t="s">
        <v>561</v>
      </c>
      <c r="CT500" s="26">
        <v>12</v>
      </c>
      <c r="CU500" s="26"/>
      <c r="CV500" s="26"/>
      <c r="CW500" s="26">
        <v>24104</v>
      </c>
      <c r="CX500" s="740">
        <v>228</v>
      </c>
      <c r="CY500" s="26"/>
      <c r="CZ500" s="26"/>
      <c r="DA500" s="26"/>
      <c r="DB500" s="26"/>
      <c r="DC500" s="26"/>
      <c r="DD500" s="26" t="s">
        <v>5222</v>
      </c>
      <c r="DE500" s="26" t="s">
        <v>5223</v>
      </c>
      <c r="DF500" s="26" t="s">
        <v>5224</v>
      </c>
      <c r="DG500" s="26" t="s">
        <v>5225</v>
      </c>
      <c r="DH500" s="26">
        <v>3308878269</v>
      </c>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row>
    <row r="501" spans="1:155" x14ac:dyDescent="0.2">
      <c r="A501" s="739">
        <v>10194</v>
      </c>
      <c r="B501" s="26" t="s">
        <v>5226</v>
      </c>
      <c r="C501" s="26"/>
      <c r="D501" s="26"/>
      <c r="E501" s="26"/>
      <c r="F501" s="26"/>
      <c r="G501" s="26"/>
      <c r="H501" s="26"/>
      <c r="I501" s="26"/>
      <c r="J501" s="26" t="s">
        <v>5227</v>
      </c>
      <c r="K501" s="26"/>
      <c r="L501" s="26" t="s">
        <v>1559</v>
      </c>
      <c r="M501" s="26"/>
      <c r="N501" s="26" t="s">
        <v>1561</v>
      </c>
      <c r="O501" s="26">
        <v>64121</v>
      </c>
      <c r="P501" s="26">
        <v>8573</v>
      </c>
      <c r="Q501" s="26">
        <v>8167537000</v>
      </c>
      <c r="R501" s="26"/>
      <c r="S501" s="26" t="s">
        <v>5228</v>
      </c>
      <c r="T501" s="26" t="s">
        <v>4350</v>
      </c>
      <c r="U501" s="26" t="s">
        <v>647</v>
      </c>
      <c r="V501" s="26" t="s">
        <v>5229</v>
      </c>
      <c r="W501" s="26" t="s">
        <v>4352</v>
      </c>
      <c r="X501" s="26" t="s">
        <v>4353</v>
      </c>
      <c r="Y501" s="26" t="s">
        <v>4354</v>
      </c>
      <c r="Z501" s="26" t="s">
        <v>4355</v>
      </c>
      <c r="AA501" s="26" t="s">
        <v>5226</v>
      </c>
      <c r="AB501" s="26">
        <v>8167537299</v>
      </c>
      <c r="AC501" s="26"/>
      <c r="AD501" s="26">
        <v>8165612415</v>
      </c>
      <c r="AE501" s="26" t="s">
        <v>4356</v>
      </c>
      <c r="AF501" s="26" t="s">
        <v>5227</v>
      </c>
      <c r="AG501" s="26" t="s">
        <v>545</v>
      </c>
      <c r="AH501" s="26" t="s">
        <v>1559</v>
      </c>
      <c r="AI501" s="26"/>
      <c r="AJ501" s="26" t="s">
        <v>1561</v>
      </c>
      <c r="AK501" s="26">
        <v>64121</v>
      </c>
      <c r="AL501" s="26">
        <v>8573</v>
      </c>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t="s">
        <v>5230</v>
      </c>
      <c r="CG501" s="26"/>
      <c r="CH501" s="26"/>
      <c r="CI501" s="26"/>
      <c r="CJ501" s="26"/>
      <c r="CK501" s="26"/>
      <c r="CL501" s="26"/>
      <c r="CM501" s="26"/>
      <c r="CN501" s="26">
        <v>492</v>
      </c>
      <c r="CO501" s="26">
        <v>580</v>
      </c>
      <c r="CP501" s="26"/>
      <c r="CQ501" s="26"/>
      <c r="CR501" s="26"/>
      <c r="CS501" s="26" t="s">
        <v>561</v>
      </c>
      <c r="CT501" s="26">
        <v>12</v>
      </c>
      <c r="CU501" s="26"/>
      <c r="CV501" s="26"/>
      <c r="CW501" s="26">
        <v>67199</v>
      </c>
      <c r="CX501" s="740">
        <v>588</v>
      </c>
      <c r="CY501" s="26"/>
      <c r="CZ501" s="26"/>
      <c r="DA501" s="26"/>
      <c r="DB501" s="26"/>
      <c r="DC501" s="26"/>
      <c r="DD501" s="26" t="s">
        <v>4359</v>
      </c>
      <c r="DE501" s="26" t="s">
        <v>4360</v>
      </c>
      <c r="DF501" s="26" t="s">
        <v>4361</v>
      </c>
      <c r="DG501" s="26" t="s">
        <v>4362</v>
      </c>
      <c r="DH501" s="26">
        <v>8167537000</v>
      </c>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row>
    <row r="502" spans="1:155" x14ac:dyDescent="0.2">
      <c r="A502" s="739">
        <v>11566</v>
      </c>
      <c r="B502" s="26" t="s">
        <v>5231</v>
      </c>
      <c r="C502" s="26"/>
      <c r="D502" s="26"/>
      <c r="E502" s="26"/>
      <c r="F502" s="26"/>
      <c r="G502" s="26"/>
      <c r="H502" s="26"/>
      <c r="I502" s="26"/>
      <c r="J502" s="26" t="s">
        <v>5232</v>
      </c>
      <c r="K502" s="26"/>
      <c r="L502" s="26" t="s">
        <v>1053</v>
      </c>
      <c r="M502" s="26"/>
      <c r="N502" s="26" t="s">
        <v>550</v>
      </c>
      <c r="O502" s="26">
        <v>60601</v>
      </c>
      <c r="P502" s="26" t="s">
        <v>545</v>
      </c>
      <c r="Q502" s="26">
        <v>3123468100</v>
      </c>
      <c r="R502" s="26"/>
      <c r="S502" s="26"/>
      <c r="T502" s="26"/>
      <c r="U502" s="26"/>
      <c r="V502" s="26"/>
      <c r="W502" s="26"/>
      <c r="X502" s="26" t="s">
        <v>5233</v>
      </c>
      <c r="Y502" s="26" t="s">
        <v>5234</v>
      </c>
      <c r="Z502" s="26" t="s">
        <v>5235</v>
      </c>
      <c r="AA502" s="26" t="s">
        <v>5236</v>
      </c>
      <c r="AB502" s="26">
        <v>7248385409</v>
      </c>
      <c r="AC502" s="26"/>
      <c r="AD502" s="26">
        <v>7248385428</v>
      </c>
      <c r="AE502" s="26" t="s">
        <v>5237</v>
      </c>
      <c r="AF502" s="26" t="s">
        <v>5238</v>
      </c>
      <c r="AG502" s="26" t="s">
        <v>588</v>
      </c>
      <c r="AH502" s="26" t="s">
        <v>5239</v>
      </c>
      <c r="AI502" s="26" t="s">
        <v>5240</v>
      </c>
      <c r="AJ502" s="26" t="s">
        <v>731</v>
      </c>
      <c r="AK502" s="26">
        <v>15666</v>
      </c>
      <c r="AL502" s="26" t="s">
        <v>545</v>
      </c>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v>1408</v>
      </c>
      <c r="CO502" s="26">
        <v>1794</v>
      </c>
      <c r="CP502" s="26"/>
      <c r="CQ502" s="26"/>
      <c r="CR502" s="26"/>
      <c r="CS502" s="26" t="s">
        <v>561</v>
      </c>
      <c r="CT502" s="26">
        <v>12</v>
      </c>
      <c r="CU502" s="26"/>
      <c r="CV502" s="26"/>
      <c r="CW502" s="26">
        <v>24139</v>
      </c>
      <c r="CX502" s="26"/>
      <c r="CY502" s="26"/>
      <c r="CZ502" s="26"/>
      <c r="DA502" s="26"/>
      <c r="DB502" s="26"/>
      <c r="DC502" s="26"/>
      <c r="DD502" s="26" t="s">
        <v>5241</v>
      </c>
      <c r="DE502" s="26" t="s">
        <v>5242</v>
      </c>
      <c r="DF502" s="26" t="s">
        <v>5243</v>
      </c>
      <c r="DG502" s="26" t="s">
        <v>5237</v>
      </c>
      <c r="DH502" s="26">
        <v>7248345000</v>
      </c>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row>
    <row r="503" spans="1:155" x14ac:dyDescent="0.2">
      <c r="A503" s="739">
        <v>11567</v>
      </c>
      <c r="B503" s="26" t="s">
        <v>5236</v>
      </c>
      <c r="C503" s="26"/>
      <c r="D503" s="26"/>
      <c r="E503" s="26"/>
      <c r="F503" s="26"/>
      <c r="G503" s="26"/>
      <c r="H503" s="26"/>
      <c r="I503" s="26"/>
      <c r="J503" s="26" t="s">
        <v>5238</v>
      </c>
      <c r="K503" s="26" t="s">
        <v>588</v>
      </c>
      <c r="L503" s="26" t="s">
        <v>5239</v>
      </c>
      <c r="M503" s="26" t="s">
        <v>5240</v>
      </c>
      <c r="N503" s="26" t="s">
        <v>731</v>
      </c>
      <c r="O503" s="26">
        <v>15666</v>
      </c>
      <c r="P503" s="26" t="s">
        <v>545</v>
      </c>
      <c r="Q503" s="26">
        <v>7248345000</v>
      </c>
      <c r="R503" s="26"/>
      <c r="S503" s="26"/>
      <c r="T503" s="26"/>
      <c r="U503" s="26"/>
      <c r="V503" s="26"/>
      <c r="W503" s="26"/>
      <c r="X503" s="26" t="s">
        <v>5233</v>
      </c>
      <c r="Y503" s="26" t="s">
        <v>5234</v>
      </c>
      <c r="Z503" s="26" t="s">
        <v>5235</v>
      </c>
      <c r="AA503" s="26" t="s">
        <v>5236</v>
      </c>
      <c r="AB503" s="26">
        <v>7248385409</v>
      </c>
      <c r="AC503" s="26"/>
      <c r="AD503" s="26">
        <v>7248385428</v>
      </c>
      <c r="AE503" s="26" t="s">
        <v>5237</v>
      </c>
      <c r="AF503" s="26" t="s">
        <v>5238</v>
      </c>
      <c r="AG503" s="26" t="s">
        <v>588</v>
      </c>
      <c r="AH503" s="26" t="s">
        <v>5239</v>
      </c>
      <c r="AI503" s="26" t="s">
        <v>5240</v>
      </c>
      <c r="AJ503" s="26" t="s">
        <v>731</v>
      </c>
      <c r="AK503" s="26">
        <v>15666</v>
      </c>
      <c r="AL503" s="26" t="s">
        <v>545</v>
      </c>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v>1409</v>
      </c>
      <c r="CO503" s="26">
        <v>1794</v>
      </c>
      <c r="CP503" s="26"/>
      <c r="CQ503" s="26"/>
      <c r="CR503" s="26"/>
      <c r="CS503" s="26" t="s">
        <v>561</v>
      </c>
      <c r="CT503" s="26">
        <v>12</v>
      </c>
      <c r="CU503" s="26"/>
      <c r="CV503" s="26"/>
      <c r="CW503" s="26">
        <v>24147</v>
      </c>
      <c r="CX503" s="26"/>
      <c r="CY503" s="26"/>
      <c r="CZ503" s="26"/>
      <c r="DA503" s="26"/>
      <c r="DB503" s="26"/>
      <c r="DC503" s="26"/>
      <c r="DD503" s="26" t="s">
        <v>5241</v>
      </c>
      <c r="DE503" s="26" t="s">
        <v>5242</v>
      </c>
      <c r="DF503" s="26" t="s">
        <v>5243</v>
      </c>
      <c r="DG503" s="26" t="s">
        <v>5237</v>
      </c>
      <c r="DH503" s="26">
        <v>7248345000</v>
      </c>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row>
    <row r="504" spans="1:155" x14ac:dyDescent="0.2">
      <c r="A504" s="739">
        <v>10195</v>
      </c>
      <c r="B504" s="26" t="s">
        <v>5244</v>
      </c>
      <c r="C504" s="26"/>
      <c r="D504" s="26"/>
      <c r="E504" s="26"/>
      <c r="F504" s="26"/>
      <c r="G504" s="26"/>
      <c r="H504" s="26"/>
      <c r="I504" s="26"/>
      <c r="J504" s="26" t="s">
        <v>5232</v>
      </c>
      <c r="K504" s="26"/>
      <c r="L504" s="26" t="s">
        <v>1099</v>
      </c>
      <c r="M504" s="26" t="s">
        <v>1016</v>
      </c>
      <c r="N504" s="26" t="s">
        <v>550</v>
      </c>
      <c r="O504" s="738">
        <v>60601</v>
      </c>
      <c r="P504" s="26" t="s">
        <v>545</v>
      </c>
      <c r="Q504" s="26">
        <v>3123468100</v>
      </c>
      <c r="R504" s="26">
        <v>3127624700</v>
      </c>
      <c r="S504" s="26" t="s">
        <v>5245</v>
      </c>
      <c r="T504" s="26" t="s">
        <v>5246</v>
      </c>
      <c r="U504" s="26" t="s">
        <v>647</v>
      </c>
      <c r="V504" s="26" t="s">
        <v>5247</v>
      </c>
      <c r="W504" s="26" t="s">
        <v>5248</v>
      </c>
      <c r="X504" s="26" t="s">
        <v>5029</v>
      </c>
      <c r="Y504" s="26" t="s">
        <v>5249</v>
      </c>
      <c r="Z504" s="26" t="s">
        <v>976</v>
      </c>
      <c r="AA504" s="26" t="s">
        <v>5244</v>
      </c>
      <c r="AB504" s="26">
        <v>3127624367</v>
      </c>
      <c r="AC504" s="26"/>
      <c r="AD504" s="26">
        <v>3127624700</v>
      </c>
      <c r="AE504" s="26" t="s">
        <v>5250</v>
      </c>
      <c r="AF504" s="26" t="s">
        <v>5232</v>
      </c>
      <c r="AG504" s="26" t="s">
        <v>545</v>
      </c>
      <c r="AH504" s="26" t="s">
        <v>1053</v>
      </c>
      <c r="AI504" s="26" t="s">
        <v>1016</v>
      </c>
      <c r="AJ504" s="26" t="s">
        <v>550</v>
      </c>
      <c r="AK504" s="548">
        <v>60601</v>
      </c>
      <c r="AL504" s="26" t="s">
        <v>545</v>
      </c>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t="s">
        <v>5251</v>
      </c>
      <c r="CG504" s="26"/>
      <c r="CH504" s="26"/>
      <c r="CI504" s="26"/>
      <c r="CJ504" s="26"/>
      <c r="CK504" s="26"/>
      <c r="CL504" s="26"/>
      <c r="CM504" s="26"/>
      <c r="CN504" s="26">
        <v>960</v>
      </c>
      <c r="CO504" s="26">
        <v>598</v>
      </c>
      <c r="CP504" s="26"/>
      <c r="CQ504" s="26"/>
      <c r="CR504" s="26"/>
      <c r="CS504" s="26" t="s">
        <v>561</v>
      </c>
      <c r="CT504" s="26">
        <v>12</v>
      </c>
      <c r="CU504" s="26"/>
      <c r="CV504" s="26"/>
      <c r="CW504" s="26">
        <v>67261</v>
      </c>
      <c r="CX504" s="740">
        <v>150</v>
      </c>
      <c r="CY504" s="26"/>
      <c r="CZ504" s="26"/>
      <c r="DA504" s="26"/>
      <c r="DB504" s="26"/>
      <c r="DC504" s="26"/>
      <c r="DD504" s="26" t="s">
        <v>1030</v>
      </c>
      <c r="DE504" s="26" t="s">
        <v>5252</v>
      </c>
      <c r="DF504" s="26" t="s">
        <v>1008</v>
      </c>
      <c r="DG504" s="26" t="s">
        <v>5247</v>
      </c>
      <c r="DH504" s="26">
        <v>3123468100</v>
      </c>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row>
    <row r="505" spans="1:155" x14ac:dyDescent="0.2">
      <c r="A505" s="739">
        <v>11568</v>
      </c>
      <c r="B505" s="26" t="s">
        <v>5253</v>
      </c>
      <c r="C505" s="26"/>
      <c r="D505" s="26"/>
      <c r="E505" s="26"/>
      <c r="F505" s="26"/>
      <c r="G505" s="26"/>
      <c r="H505" s="26"/>
      <c r="I505" s="26" t="s">
        <v>545</v>
      </c>
      <c r="J505" s="26" t="s">
        <v>5232</v>
      </c>
      <c r="K505" s="26"/>
      <c r="L505" s="26" t="s">
        <v>1053</v>
      </c>
      <c r="M505" s="26" t="s">
        <v>1016</v>
      </c>
      <c r="N505" s="26" t="s">
        <v>550</v>
      </c>
      <c r="O505" s="738">
        <v>60601</v>
      </c>
      <c r="P505" s="26" t="s">
        <v>545</v>
      </c>
      <c r="Q505" s="26">
        <v>3123468100</v>
      </c>
      <c r="R505" s="26">
        <v>3127624700</v>
      </c>
      <c r="S505" s="26" t="s">
        <v>5254</v>
      </c>
      <c r="T505" s="26" t="s">
        <v>4176</v>
      </c>
      <c r="U505" s="26" t="s">
        <v>647</v>
      </c>
      <c r="V505" s="26" t="s">
        <v>5247</v>
      </c>
      <c r="W505" s="26" t="s">
        <v>5255</v>
      </c>
      <c r="X505" s="26" t="s">
        <v>5029</v>
      </c>
      <c r="Y505" s="26" t="s">
        <v>5249</v>
      </c>
      <c r="Z505" s="26" t="s">
        <v>976</v>
      </c>
      <c r="AA505" s="26" t="s">
        <v>5253</v>
      </c>
      <c r="AB505" s="26">
        <v>3127624367</v>
      </c>
      <c r="AC505" s="26"/>
      <c r="AD505" s="26">
        <v>3127624700</v>
      </c>
      <c r="AE505" s="26" t="s">
        <v>5247</v>
      </c>
      <c r="AF505" s="26" t="s">
        <v>5232</v>
      </c>
      <c r="AG505" s="26" t="s">
        <v>545</v>
      </c>
      <c r="AH505" s="26" t="s">
        <v>1053</v>
      </c>
      <c r="AI505" s="26" t="s">
        <v>1016</v>
      </c>
      <c r="AJ505" s="26" t="s">
        <v>550</v>
      </c>
      <c r="AK505" s="548">
        <v>60601</v>
      </c>
      <c r="AL505" s="26" t="s">
        <v>545</v>
      </c>
      <c r="AM505" s="26" t="s">
        <v>5256</v>
      </c>
      <c r="AN505" s="26" t="s">
        <v>5257</v>
      </c>
      <c r="AO505" s="26" t="s">
        <v>725</v>
      </c>
      <c r="AP505" s="26" t="s">
        <v>5253</v>
      </c>
      <c r="AQ505" s="26">
        <v>3127624047</v>
      </c>
      <c r="AR505" s="26"/>
      <c r="AS505" s="26">
        <v>3127624700</v>
      </c>
      <c r="AT505" s="26" t="s">
        <v>5247</v>
      </c>
      <c r="AU505" s="26" t="s">
        <v>5232</v>
      </c>
      <c r="AV505" s="26" t="s">
        <v>545</v>
      </c>
      <c r="AW505" s="26" t="s">
        <v>1053</v>
      </c>
      <c r="AX505" s="26" t="s">
        <v>1016</v>
      </c>
      <c r="AY505" s="26" t="s">
        <v>550</v>
      </c>
      <c r="AZ505" s="26" t="s">
        <v>5258</v>
      </c>
      <c r="BA505" s="26" t="s">
        <v>545</v>
      </c>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t="s">
        <v>5251</v>
      </c>
      <c r="CG505" s="26"/>
      <c r="CH505" s="26"/>
      <c r="CI505" s="26"/>
      <c r="CJ505" s="26"/>
      <c r="CK505" s="26"/>
      <c r="CL505" s="26"/>
      <c r="CM505" s="26"/>
      <c r="CN505" s="26">
        <v>1410</v>
      </c>
      <c r="CO505" s="26">
        <v>10</v>
      </c>
      <c r="CP505" s="26">
        <v>41</v>
      </c>
      <c r="CQ505" s="26"/>
      <c r="CR505" s="26"/>
      <c r="CS505" s="26" t="s">
        <v>561</v>
      </c>
      <c r="CT505" s="26">
        <v>12</v>
      </c>
      <c r="CU505" s="26"/>
      <c r="CV505" s="26"/>
      <c r="CW505" s="26">
        <v>35424</v>
      </c>
      <c r="CX505" s="740">
        <v>150</v>
      </c>
      <c r="CY505" s="26"/>
      <c r="CZ505" s="26"/>
      <c r="DA505" s="26"/>
      <c r="DB505" s="26"/>
      <c r="DC505" s="26" t="s">
        <v>545</v>
      </c>
      <c r="DD505" s="26" t="s">
        <v>5256</v>
      </c>
      <c r="DE505" s="26" t="s">
        <v>5257</v>
      </c>
      <c r="DF505" s="26" t="s">
        <v>725</v>
      </c>
      <c r="DG505" s="26" t="s">
        <v>5247</v>
      </c>
      <c r="DH505" s="26">
        <v>3127324047</v>
      </c>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row>
    <row r="506" spans="1:155" x14ac:dyDescent="0.2">
      <c r="A506" s="739">
        <v>11569</v>
      </c>
      <c r="B506" s="26" t="s">
        <v>5259</v>
      </c>
      <c r="C506" s="26" t="s">
        <v>545</v>
      </c>
      <c r="D506" s="26"/>
      <c r="E506" s="26"/>
      <c r="F506" s="26"/>
      <c r="G506" s="26" t="s">
        <v>545</v>
      </c>
      <c r="H506" s="26" t="s">
        <v>545</v>
      </c>
      <c r="I506" s="26" t="s">
        <v>545</v>
      </c>
      <c r="J506" s="26" t="s">
        <v>5260</v>
      </c>
      <c r="K506" s="26"/>
      <c r="L506" s="26" t="s">
        <v>5261</v>
      </c>
      <c r="M506" s="26" t="s">
        <v>5262</v>
      </c>
      <c r="N506" s="26" t="s">
        <v>1322</v>
      </c>
      <c r="O506" s="26">
        <v>66201</v>
      </c>
      <c r="P506" s="26" t="s">
        <v>545</v>
      </c>
      <c r="Q506" s="26">
        <v>9138950200</v>
      </c>
      <c r="R506" s="26"/>
      <c r="S506" s="26" t="s">
        <v>5263</v>
      </c>
      <c r="T506" s="26" t="s">
        <v>5264</v>
      </c>
      <c r="U506" s="26" t="s">
        <v>647</v>
      </c>
      <c r="V506" s="26" t="s">
        <v>5265</v>
      </c>
      <c r="W506" s="26" t="s">
        <v>5266</v>
      </c>
      <c r="X506" s="26" t="s">
        <v>4507</v>
      </c>
      <c r="Y506" s="26" t="s">
        <v>5267</v>
      </c>
      <c r="Z506" s="26" t="s">
        <v>1773</v>
      </c>
      <c r="AA506" s="26" t="s">
        <v>5268</v>
      </c>
      <c r="AB506" s="26">
        <v>9138950200</v>
      </c>
      <c r="AC506" s="26"/>
      <c r="AD506" s="26"/>
      <c r="AE506" s="26" t="s">
        <v>5265</v>
      </c>
      <c r="AF506" s="26" t="s">
        <v>5260</v>
      </c>
      <c r="AG506" s="26" t="s">
        <v>545</v>
      </c>
      <c r="AH506" s="26" t="s">
        <v>5261</v>
      </c>
      <c r="AI506" s="26" t="s">
        <v>5262</v>
      </c>
      <c r="AJ506" s="26" t="s">
        <v>1322</v>
      </c>
      <c r="AK506" s="26">
        <v>66201</v>
      </c>
      <c r="AL506" s="26" t="s">
        <v>545</v>
      </c>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t="s">
        <v>5269</v>
      </c>
      <c r="CG506" s="26"/>
      <c r="CH506" s="26"/>
      <c r="CI506" s="26"/>
      <c r="CJ506" s="26"/>
      <c r="CK506" s="26"/>
      <c r="CL506" s="26"/>
      <c r="CM506" s="26"/>
      <c r="CN506" s="26">
        <v>1411</v>
      </c>
      <c r="CO506" s="26">
        <v>358</v>
      </c>
      <c r="CP506" s="26"/>
      <c r="CQ506" s="26"/>
      <c r="CR506" s="26"/>
      <c r="CS506" s="26" t="s">
        <v>561</v>
      </c>
      <c r="CT506" s="26">
        <v>12</v>
      </c>
      <c r="CU506" s="26"/>
      <c r="CV506" s="26"/>
      <c r="CW506" s="26">
        <v>37060</v>
      </c>
      <c r="CX506" s="740">
        <v>31</v>
      </c>
      <c r="CY506" s="26"/>
      <c r="CZ506" s="26"/>
      <c r="DA506" s="26"/>
      <c r="DB506" s="26"/>
      <c r="DC506" s="26" t="s">
        <v>545</v>
      </c>
      <c r="DD506" s="26" t="s">
        <v>1385</v>
      </c>
      <c r="DE506" s="26" t="s">
        <v>5270</v>
      </c>
      <c r="DF506" s="26" t="s">
        <v>792</v>
      </c>
      <c r="DG506" s="26" t="s">
        <v>5265</v>
      </c>
      <c r="DH506" s="26">
        <v>9138950460</v>
      </c>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row>
    <row r="507" spans="1:155" x14ac:dyDescent="0.2">
      <c r="A507" s="739">
        <v>11570</v>
      </c>
      <c r="B507" s="26" t="s">
        <v>5268</v>
      </c>
      <c r="C507" s="26" t="s">
        <v>545</v>
      </c>
      <c r="D507" s="26"/>
      <c r="E507" s="26"/>
      <c r="F507" s="26"/>
      <c r="G507" s="26" t="s">
        <v>545</v>
      </c>
      <c r="H507" s="26" t="s">
        <v>545</v>
      </c>
      <c r="I507" s="26" t="s">
        <v>545</v>
      </c>
      <c r="J507" s="26" t="s">
        <v>5260</v>
      </c>
      <c r="K507" s="26"/>
      <c r="L507" s="26" t="s">
        <v>5261</v>
      </c>
      <c r="M507" s="26" t="s">
        <v>5262</v>
      </c>
      <c r="N507" s="26" t="s">
        <v>1322</v>
      </c>
      <c r="O507" s="26">
        <v>66201</v>
      </c>
      <c r="P507" s="26" t="s">
        <v>545</v>
      </c>
      <c r="Q507" s="26">
        <v>9138950200</v>
      </c>
      <c r="R507" s="26">
        <v>9138950200</v>
      </c>
      <c r="S507" s="26" t="s">
        <v>5263</v>
      </c>
      <c r="T507" s="26" t="s">
        <v>5264</v>
      </c>
      <c r="U507" s="26" t="s">
        <v>647</v>
      </c>
      <c r="V507" s="26" t="s">
        <v>5265</v>
      </c>
      <c r="W507" s="26" t="s">
        <v>5266</v>
      </c>
      <c r="X507" s="26" t="s">
        <v>4507</v>
      </c>
      <c r="Y507" s="26" t="s">
        <v>5267</v>
      </c>
      <c r="Z507" s="26" t="s">
        <v>1773</v>
      </c>
      <c r="AA507" s="26" t="s">
        <v>5268</v>
      </c>
      <c r="AB507" s="26">
        <v>9138950200</v>
      </c>
      <c r="AC507" s="26"/>
      <c r="AD507" s="26"/>
      <c r="AE507" s="26" t="s">
        <v>5265</v>
      </c>
      <c r="AF507" s="26" t="s">
        <v>5260</v>
      </c>
      <c r="AG507" s="26" t="s">
        <v>545</v>
      </c>
      <c r="AH507" s="26" t="s">
        <v>5261</v>
      </c>
      <c r="AI507" s="26" t="s">
        <v>5262</v>
      </c>
      <c r="AJ507" s="26" t="s">
        <v>1322</v>
      </c>
      <c r="AK507" s="26">
        <v>66201</v>
      </c>
      <c r="AL507" s="26" t="s">
        <v>545</v>
      </c>
      <c r="AM507" s="26" t="s">
        <v>903</v>
      </c>
      <c r="AN507" s="26" t="s">
        <v>5271</v>
      </c>
      <c r="AO507" s="26" t="s">
        <v>545</v>
      </c>
      <c r="AP507" s="26" t="s">
        <v>5268</v>
      </c>
      <c r="AQ507" s="26">
        <v>9135640845</v>
      </c>
      <c r="AR507" s="26"/>
      <c r="AS507" s="26"/>
      <c r="AT507" s="26" t="s">
        <v>5265</v>
      </c>
      <c r="AU507" s="26" t="s">
        <v>5260</v>
      </c>
      <c r="AV507" s="26" t="s">
        <v>545</v>
      </c>
      <c r="AW507" s="26" t="s">
        <v>5261</v>
      </c>
      <c r="AX507" s="26" t="s">
        <v>5262</v>
      </c>
      <c r="AY507" s="26" t="s">
        <v>1322</v>
      </c>
      <c r="AZ507" s="26" t="s">
        <v>5272</v>
      </c>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t="s">
        <v>5269</v>
      </c>
      <c r="CG507" s="26"/>
      <c r="CH507" s="26"/>
      <c r="CI507" s="26"/>
      <c r="CJ507" s="26"/>
      <c r="CK507" s="26"/>
      <c r="CL507" s="26"/>
      <c r="CM507" s="26"/>
      <c r="CN507" s="26">
        <v>1412</v>
      </c>
      <c r="CO507" s="26">
        <v>358</v>
      </c>
      <c r="CP507" s="26">
        <v>1796</v>
      </c>
      <c r="CQ507" s="26"/>
      <c r="CR507" s="26"/>
      <c r="CS507" s="26" t="s">
        <v>561</v>
      </c>
      <c r="CT507" s="26">
        <v>12</v>
      </c>
      <c r="CU507" s="26"/>
      <c r="CV507" s="26"/>
      <c r="CW507" s="26">
        <v>76007</v>
      </c>
      <c r="CX507" s="740">
        <v>31</v>
      </c>
      <c r="CY507" s="26"/>
      <c r="CZ507" s="26"/>
      <c r="DA507" s="26"/>
      <c r="DB507" s="26"/>
      <c r="DC507" s="26" t="s">
        <v>545</v>
      </c>
      <c r="DD507" s="26" t="s">
        <v>1385</v>
      </c>
      <c r="DE507" s="26" t="s">
        <v>5270</v>
      </c>
      <c r="DF507" s="26" t="s">
        <v>792</v>
      </c>
      <c r="DG507" s="26" t="s">
        <v>5265</v>
      </c>
      <c r="DH507" s="26">
        <v>9138950460</v>
      </c>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row>
    <row r="508" spans="1:155" x14ac:dyDescent="0.2">
      <c r="A508" s="739">
        <v>11734</v>
      </c>
      <c r="B508" s="26" t="s">
        <v>5273</v>
      </c>
      <c r="C508" s="26" t="s">
        <v>545</v>
      </c>
      <c r="D508" s="26"/>
      <c r="E508" s="26"/>
      <c r="F508" s="26"/>
      <c r="G508" s="26" t="s">
        <v>545</v>
      </c>
      <c r="H508" s="26" t="s">
        <v>545</v>
      </c>
      <c r="I508" s="26" t="s">
        <v>545</v>
      </c>
      <c r="J508" s="26" t="s">
        <v>4396</v>
      </c>
      <c r="K508" s="26"/>
      <c r="L508" s="26" t="s">
        <v>2043</v>
      </c>
      <c r="M508" s="26" t="s">
        <v>2044</v>
      </c>
      <c r="N508" s="26" t="s">
        <v>644</v>
      </c>
      <c r="O508" s="26">
        <v>68175</v>
      </c>
      <c r="P508" s="26" t="s">
        <v>545</v>
      </c>
      <c r="Q508" s="26">
        <v>4023517600</v>
      </c>
      <c r="R508" s="26">
        <v>4023515298</v>
      </c>
      <c r="S508" s="26" t="s">
        <v>1146</v>
      </c>
      <c r="T508" s="26" t="s">
        <v>5274</v>
      </c>
      <c r="U508" s="26" t="s">
        <v>553</v>
      </c>
      <c r="V508" s="26" t="s">
        <v>5275</v>
      </c>
      <c r="W508" s="26" t="s">
        <v>4400</v>
      </c>
      <c r="X508" s="26" t="s">
        <v>4401</v>
      </c>
      <c r="Y508" s="26" t="s">
        <v>4402</v>
      </c>
      <c r="Z508" s="26" t="s">
        <v>4403</v>
      </c>
      <c r="AA508" s="26" t="s">
        <v>4404</v>
      </c>
      <c r="AB508" s="26">
        <v>4023514014</v>
      </c>
      <c r="AC508" s="26"/>
      <c r="AD508" s="26"/>
      <c r="AE508" s="26" t="s">
        <v>4405</v>
      </c>
      <c r="AF508" s="26" t="s">
        <v>4396</v>
      </c>
      <c r="AG508" s="26" t="s">
        <v>545</v>
      </c>
      <c r="AH508" s="26" t="s">
        <v>2043</v>
      </c>
      <c r="AI508" s="26" t="s">
        <v>2044</v>
      </c>
      <c r="AJ508" s="26" t="s">
        <v>644</v>
      </c>
      <c r="AK508" s="26">
        <v>68175</v>
      </c>
      <c r="AL508" s="26" t="s">
        <v>545</v>
      </c>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t="s">
        <v>4406</v>
      </c>
      <c r="CG508" s="26"/>
      <c r="CH508" s="26"/>
      <c r="CI508" s="26"/>
      <c r="CJ508" s="26"/>
      <c r="CK508" s="26"/>
      <c r="CL508" s="26"/>
      <c r="CM508" s="26"/>
      <c r="CN508" s="26">
        <v>1571</v>
      </c>
      <c r="CO508" s="26">
        <v>673</v>
      </c>
      <c r="CP508" s="26"/>
      <c r="CQ508" s="26"/>
      <c r="CR508" s="26"/>
      <c r="CS508" s="26" t="s">
        <v>561</v>
      </c>
      <c r="CT508" s="26">
        <v>12</v>
      </c>
      <c r="CU508" s="26"/>
      <c r="CV508" s="26"/>
      <c r="CW508" s="26">
        <v>88080</v>
      </c>
      <c r="CX508" s="26" t="s">
        <v>545</v>
      </c>
      <c r="CY508" s="26"/>
      <c r="CZ508" s="26"/>
      <c r="DA508" s="26"/>
      <c r="DB508" s="26"/>
      <c r="DC508" s="26" t="s">
        <v>545</v>
      </c>
      <c r="DD508" s="26" t="s">
        <v>2486</v>
      </c>
      <c r="DE508" s="26" t="s">
        <v>4407</v>
      </c>
      <c r="DF508" s="26" t="s">
        <v>4408</v>
      </c>
      <c r="DG508" s="26" t="s">
        <v>4409</v>
      </c>
      <c r="DH508" s="26">
        <v>4023512643</v>
      </c>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row>
    <row r="509" spans="1:155" x14ac:dyDescent="0.2">
      <c r="A509" s="739">
        <v>10066</v>
      </c>
      <c r="B509" s="26" t="s">
        <v>5276</v>
      </c>
      <c r="C509" s="26"/>
      <c r="D509" s="26"/>
      <c r="E509" s="26"/>
      <c r="F509" s="26"/>
      <c r="G509" s="26"/>
      <c r="H509" s="26"/>
      <c r="I509" s="26"/>
      <c r="J509" s="26" t="s">
        <v>4396</v>
      </c>
      <c r="K509" s="26"/>
      <c r="L509" s="26" t="s">
        <v>2043</v>
      </c>
      <c r="M509" s="26" t="s">
        <v>2044</v>
      </c>
      <c r="N509" s="26" t="s">
        <v>644</v>
      </c>
      <c r="O509" s="26">
        <v>68175</v>
      </c>
      <c r="P509" s="26" t="s">
        <v>545</v>
      </c>
      <c r="Q509" s="26">
        <v>4023517600</v>
      </c>
      <c r="R509" s="26">
        <v>4023515298</v>
      </c>
      <c r="S509" s="26" t="s">
        <v>1656</v>
      </c>
      <c r="T509" s="26" t="s">
        <v>4397</v>
      </c>
      <c r="U509" s="26" t="s">
        <v>4398</v>
      </c>
      <c r="V509" s="26" t="s">
        <v>4399</v>
      </c>
      <c r="W509" s="26" t="s">
        <v>5277</v>
      </c>
      <c r="X509" s="26" t="s">
        <v>4401</v>
      </c>
      <c r="Y509" s="26" t="s">
        <v>4402</v>
      </c>
      <c r="Z509" s="26" t="s">
        <v>4403</v>
      </c>
      <c r="AA509" s="26" t="s">
        <v>4404</v>
      </c>
      <c r="AB509" s="26">
        <v>4023514014</v>
      </c>
      <c r="AC509" s="26"/>
      <c r="AD509" s="26"/>
      <c r="AE509" s="26" t="s">
        <v>4405</v>
      </c>
      <c r="AF509" s="26" t="s">
        <v>4396</v>
      </c>
      <c r="AG509" s="26" t="s">
        <v>545</v>
      </c>
      <c r="AH509" s="26" t="s">
        <v>2043</v>
      </c>
      <c r="AI509" s="26" t="s">
        <v>2044</v>
      </c>
      <c r="AJ509" s="26" t="s">
        <v>644</v>
      </c>
      <c r="AK509" s="26">
        <v>68175</v>
      </c>
      <c r="AL509" s="26" t="s">
        <v>545</v>
      </c>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t="s">
        <v>4406</v>
      </c>
      <c r="CG509" s="26"/>
      <c r="CH509" s="26"/>
      <c r="CI509" s="26"/>
      <c r="CJ509" s="26"/>
      <c r="CK509" s="26"/>
      <c r="CL509" s="26"/>
      <c r="CM509" s="26"/>
      <c r="CN509" s="26">
        <v>865</v>
      </c>
      <c r="CO509" s="26">
        <v>673</v>
      </c>
      <c r="CP509" s="26"/>
      <c r="CQ509" s="26"/>
      <c r="CR509" s="26"/>
      <c r="CS509" s="26" t="s">
        <v>561</v>
      </c>
      <c r="CT509" s="26">
        <v>12</v>
      </c>
      <c r="CU509" s="26"/>
      <c r="CV509" s="26"/>
      <c r="CW509" s="26">
        <v>13100</v>
      </c>
      <c r="CX509" s="26" t="s">
        <v>545</v>
      </c>
      <c r="CY509" s="26"/>
      <c r="CZ509" s="26"/>
      <c r="DA509" s="26"/>
      <c r="DB509" s="26"/>
      <c r="DC509" s="26"/>
      <c r="DD509" s="26" t="s">
        <v>2486</v>
      </c>
      <c r="DE509" s="26" t="s">
        <v>4407</v>
      </c>
      <c r="DF509" s="26" t="s">
        <v>4408</v>
      </c>
      <c r="DG509" s="26" t="s">
        <v>4409</v>
      </c>
      <c r="DH509" s="26">
        <v>4023512643</v>
      </c>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row>
    <row r="510" spans="1:155" x14ac:dyDescent="0.2">
      <c r="A510" s="739">
        <v>11270</v>
      </c>
      <c r="B510" s="26" t="s">
        <v>5278</v>
      </c>
      <c r="C510" s="26" t="s">
        <v>545</v>
      </c>
      <c r="D510" s="26" t="s">
        <v>545</v>
      </c>
      <c r="E510" s="26"/>
      <c r="F510" s="26"/>
      <c r="G510" s="26" t="s">
        <v>545</v>
      </c>
      <c r="H510" s="26" t="s">
        <v>545</v>
      </c>
      <c r="I510" s="26" t="s">
        <v>545</v>
      </c>
      <c r="J510" s="26" t="s">
        <v>5279</v>
      </c>
      <c r="K510" s="26" t="s">
        <v>5280</v>
      </c>
      <c r="L510" s="26" t="s">
        <v>2536</v>
      </c>
      <c r="M510" s="26"/>
      <c r="N510" s="26" t="s">
        <v>2537</v>
      </c>
      <c r="O510" s="26">
        <v>29223</v>
      </c>
      <c r="P510" s="26" t="s">
        <v>545</v>
      </c>
      <c r="Q510" s="26">
        <v>8579909080</v>
      </c>
      <c r="R510" s="26">
        <v>8573366426</v>
      </c>
      <c r="S510" s="26" t="s">
        <v>4113</v>
      </c>
      <c r="T510" s="26" t="s">
        <v>2988</v>
      </c>
      <c r="U510" s="26" t="s">
        <v>5281</v>
      </c>
      <c r="V510" s="26" t="s">
        <v>5282</v>
      </c>
      <c r="W510" s="26" t="s">
        <v>5283</v>
      </c>
      <c r="X510" s="26" t="s">
        <v>4113</v>
      </c>
      <c r="Y510" s="26" t="s">
        <v>2988</v>
      </c>
      <c r="Z510" s="26" t="s">
        <v>5284</v>
      </c>
      <c r="AA510" s="26" t="s">
        <v>5278</v>
      </c>
      <c r="AB510" s="26">
        <v>8579909080</v>
      </c>
      <c r="AC510" s="26"/>
      <c r="AD510" s="26">
        <v>8573366426</v>
      </c>
      <c r="AE510" s="26" t="s">
        <v>5282</v>
      </c>
      <c r="AF510" s="26" t="s">
        <v>5279</v>
      </c>
      <c r="AG510" s="26" t="s">
        <v>5280</v>
      </c>
      <c r="AH510" s="26" t="s">
        <v>2536</v>
      </c>
      <c r="AI510" s="26"/>
      <c r="AJ510" s="26" t="s">
        <v>2537</v>
      </c>
      <c r="AK510" s="26">
        <v>29223</v>
      </c>
      <c r="AL510" s="26" t="s">
        <v>545</v>
      </c>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t="s">
        <v>5285</v>
      </c>
      <c r="CG510" s="26"/>
      <c r="CH510" s="26"/>
      <c r="CI510" s="26"/>
      <c r="CJ510" s="26"/>
      <c r="CK510" s="26"/>
      <c r="CL510" s="26"/>
      <c r="CM510" s="26"/>
      <c r="CN510" s="26">
        <v>1122</v>
      </c>
      <c r="CO510" s="26">
        <v>1057</v>
      </c>
      <c r="CP510" s="26"/>
      <c r="CQ510" s="26"/>
      <c r="CR510" s="26"/>
      <c r="CS510" s="26" t="s">
        <v>561</v>
      </c>
      <c r="CT510" s="26">
        <v>12</v>
      </c>
      <c r="CU510" s="26"/>
      <c r="CV510" s="26"/>
      <c r="CW510" s="26">
        <v>33006</v>
      </c>
      <c r="CX510" s="740">
        <v>0</v>
      </c>
      <c r="CY510" s="26"/>
      <c r="CZ510" s="26"/>
      <c r="DA510" s="26"/>
      <c r="DB510" s="26"/>
      <c r="DC510" s="26" t="s">
        <v>545</v>
      </c>
      <c r="DD510" s="26" t="s">
        <v>3765</v>
      </c>
      <c r="DE510" s="26" t="s">
        <v>5286</v>
      </c>
      <c r="DF510" s="26" t="s">
        <v>5287</v>
      </c>
      <c r="DG510" s="26" t="s">
        <v>5282</v>
      </c>
      <c r="DH510" s="26">
        <v>8579909080</v>
      </c>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row>
    <row r="511" spans="1:155" x14ac:dyDescent="0.2">
      <c r="A511" s="739">
        <v>11576</v>
      </c>
      <c r="B511" s="26" t="s">
        <v>5288</v>
      </c>
      <c r="C511" s="26" t="s">
        <v>545</v>
      </c>
      <c r="D511" s="26"/>
      <c r="E511" s="26"/>
      <c r="F511" s="26"/>
      <c r="G511" s="26" t="s">
        <v>545</v>
      </c>
      <c r="H511" s="26" t="s">
        <v>545</v>
      </c>
      <c r="I511" s="26" t="s">
        <v>545</v>
      </c>
      <c r="J511" s="26" t="s">
        <v>5289</v>
      </c>
      <c r="K511" s="26"/>
      <c r="L511" s="26" t="s">
        <v>972</v>
      </c>
      <c r="M511" s="26" t="s">
        <v>972</v>
      </c>
      <c r="N511" s="26" t="s">
        <v>973</v>
      </c>
      <c r="O511" s="26">
        <v>75266</v>
      </c>
      <c r="P511" s="26">
        <v>10</v>
      </c>
      <c r="Q511" s="26">
        <v>2145282020</v>
      </c>
      <c r="R511" s="26">
        <v>2145282777</v>
      </c>
      <c r="S511" s="26" t="s">
        <v>4163</v>
      </c>
      <c r="T511" s="26" t="s">
        <v>5290</v>
      </c>
      <c r="U511" s="26" t="s">
        <v>1773</v>
      </c>
      <c r="V511" s="26" t="s">
        <v>5291</v>
      </c>
      <c r="W511" s="26" t="s">
        <v>545</v>
      </c>
      <c r="X511" s="26" t="s">
        <v>4163</v>
      </c>
      <c r="Y511" s="26" t="s">
        <v>5290</v>
      </c>
      <c r="Z511" s="26" t="s">
        <v>5292</v>
      </c>
      <c r="AA511" s="26" t="s">
        <v>5288</v>
      </c>
      <c r="AB511" s="26">
        <v>2145282020</v>
      </c>
      <c r="AC511" s="26"/>
      <c r="AD511" s="26">
        <v>2145282777</v>
      </c>
      <c r="AE511" s="26" t="s">
        <v>5293</v>
      </c>
      <c r="AF511" s="26" t="s">
        <v>5289</v>
      </c>
      <c r="AG511" s="26" t="s">
        <v>545</v>
      </c>
      <c r="AH511" s="26" t="s">
        <v>972</v>
      </c>
      <c r="AI511" s="26" t="s">
        <v>972</v>
      </c>
      <c r="AJ511" s="26" t="s">
        <v>973</v>
      </c>
      <c r="AK511" s="26">
        <v>75266</v>
      </c>
      <c r="AL511" s="26">
        <v>10</v>
      </c>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t="s">
        <v>545</v>
      </c>
      <c r="CG511" s="26"/>
      <c r="CH511" s="26"/>
      <c r="CI511" s="26"/>
      <c r="CJ511" s="26"/>
      <c r="CK511" s="26"/>
      <c r="CL511" s="26"/>
      <c r="CM511" s="26"/>
      <c r="CN511" s="26">
        <v>1417</v>
      </c>
      <c r="CO511" s="26">
        <v>1800</v>
      </c>
      <c r="CP511" s="26"/>
      <c r="CQ511" s="26"/>
      <c r="CR511" s="26"/>
      <c r="CS511" s="26" t="s">
        <v>561</v>
      </c>
      <c r="CT511" s="26">
        <v>12</v>
      </c>
      <c r="CU511" s="26"/>
      <c r="CV511" s="26"/>
      <c r="CW511" s="26">
        <v>88099</v>
      </c>
      <c r="CX511" s="740">
        <v>8809</v>
      </c>
      <c r="CY511" s="26"/>
      <c r="CZ511" s="26"/>
      <c r="DA511" s="26"/>
      <c r="DB511" s="26"/>
      <c r="DC511" s="26" t="s">
        <v>545</v>
      </c>
      <c r="DD511" s="26" t="s">
        <v>817</v>
      </c>
      <c r="DE511" s="26" t="s">
        <v>1302</v>
      </c>
      <c r="DF511" s="26" t="s">
        <v>5294</v>
      </c>
      <c r="DG511" s="26" t="s">
        <v>5295</v>
      </c>
      <c r="DH511" s="26">
        <v>2145282020</v>
      </c>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row>
    <row r="512" spans="1:155" x14ac:dyDescent="0.2">
      <c r="A512" s="739">
        <v>11522</v>
      </c>
      <c r="B512" s="26" t="s">
        <v>5296</v>
      </c>
      <c r="C512" s="26"/>
      <c r="D512" s="26"/>
      <c r="E512" s="26"/>
      <c r="F512" s="26"/>
      <c r="G512" s="26"/>
      <c r="H512" s="26"/>
      <c r="I512" s="26"/>
      <c r="J512" s="26" t="s">
        <v>5297</v>
      </c>
      <c r="K512" s="26"/>
      <c r="L512" s="26" t="s">
        <v>2862</v>
      </c>
      <c r="M512" s="26" t="s">
        <v>1016</v>
      </c>
      <c r="N512" s="26" t="s">
        <v>550</v>
      </c>
      <c r="O512" s="26">
        <v>60173</v>
      </c>
      <c r="P512" s="26" t="s">
        <v>545</v>
      </c>
      <c r="Q512" s="26">
        <v>9522056003</v>
      </c>
      <c r="R512" s="26"/>
      <c r="S512" s="26" t="s">
        <v>2000</v>
      </c>
      <c r="T512" s="26" t="s">
        <v>5298</v>
      </c>
      <c r="U512" s="26" t="s">
        <v>855</v>
      </c>
      <c r="V512" s="26" t="s">
        <v>5299</v>
      </c>
      <c r="W512" s="26" t="s">
        <v>5300</v>
      </c>
      <c r="X512" s="26" t="s">
        <v>1302</v>
      </c>
      <c r="Y512" s="26" t="s">
        <v>5301</v>
      </c>
      <c r="Z512" s="26" t="s">
        <v>619</v>
      </c>
      <c r="AA512" s="26" t="s">
        <v>5296</v>
      </c>
      <c r="AB512" s="26"/>
      <c r="AC512" s="26"/>
      <c r="AD512" s="26"/>
      <c r="AE512" s="26" t="s">
        <v>5302</v>
      </c>
      <c r="AF512" s="26" t="s">
        <v>5303</v>
      </c>
      <c r="AG512" s="26" t="s">
        <v>545</v>
      </c>
      <c r="AH512" s="26" t="s">
        <v>5304</v>
      </c>
      <c r="AI512" s="26" t="s">
        <v>900</v>
      </c>
      <c r="AJ512" s="26" t="s">
        <v>901</v>
      </c>
      <c r="AK512" s="26">
        <v>55344</v>
      </c>
      <c r="AL512" s="26" t="s">
        <v>545</v>
      </c>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t="s">
        <v>5305</v>
      </c>
      <c r="CG512" s="26"/>
      <c r="CH512" s="26"/>
      <c r="CI512" s="26"/>
      <c r="CJ512" s="26"/>
      <c r="CK512" s="26"/>
      <c r="CL512" s="26"/>
      <c r="CM512" s="26"/>
      <c r="CN512" s="26">
        <v>1366</v>
      </c>
      <c r="CO512" s="26">
        <v>3099</v>
      </c>
      <c r="CP512" s="26"/>
      <c r="CQ512" s="26"/>
      <c r="CR512" s="26"/>
      <c r="CS512" s="26" t="s">
        <v>561</v>
      </c>
      <c r="CT512" s="26">
        <v>12</v>
      </c>
      <c r="CU512" s="26"/>
      <c r="CV512" s="26"/>
      <c r="CW512" s="26">
        <v>69647</v>
      </c>
      <c r="CX512" s="740">
        <v>707</v>
      </c>
      <c r="CY512" s="26"/>
      <c r="CZ512" s="26"/>
      <c r="DA512" s="26"/>
      <c r="DB512" s="26"/>
      <c r="DC512" s="26"/>
      <c r="DD512" s="26" t="s">
        <v>5306</v>
      </c>
      <c r="DE512" s="26" t="s">
        <v>5307</v>
      </c>
      <c r="DF512" s="26" t="s">
        <v>5308</v>
      </c>
      <c r="DG512" s="26" t="s">
        <v>5309</v>
      </c>
      <c r="DH512" s="26">
        <v>9522519723</v>
      </c>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row>
    <row r="513" spans="1:155" x14ac:dyDescent="0.2">
      <c r="A513" s="739">
        <v>10196</v>
      </c>
      <c r="B513" s="26" t="s">
        <v>5310</v>
      </c>
      <c r="C513" s="26"/>
      <c r="D513" s="26"/>
      <c r="E513" s="26"/>
      <c r="F513" s="26"/>
      <c r="G513" s="26"/>
      <c r="H513" s="26"/>
      <c r="I513" s="26"/>
      <c r="J513" s="26" t="s">
        <v>4386</v>
      </c>
      <c r="K513" s="26"/>
      <c r="L513" s="26" t="s">
        <v>1601</v>
      </c>
      <c r="M513" s="26" t="s">
        <v>1602</v>
      </c>
      <c r="N513" s="26" t="s">
        <v>1603</v>
      </c>
      <c r="O513" s="26">
        <v>85004</v>
      </c>
      <c r="P513" s="26" t="s">
        <v>545</v>
      </c>
      <c r="Q513" s="26">
        <v>6022636666</v>
      </c>
      <c r="R513" s="26">
        <v>6022775901</v>
      </c>
      <c r="S513" s="26" t="s">
        <v>5311</v>
      </c>
      <c r="T513" s="26" t="s">
        <v>5312</v>
      </c>
      <c r="U513" s="26" t="s">
        <v>5313</v>
      </c>
      <c r="V513" s="26" t="s">
        <v>545</v>
      </c>
      <c r="W513" s="26" t="s">
        <v>545</v>
      </c>
      <c r="X513" s="26" t="s">
        <v>5314</v>
      </c>
      <c r="Y513" s="26" t="s">
        <v>5315</v>
      </c>
      <c r="Z513" s="26" t="s">
        <v>695</v>
      </c>
      <c r="AA513" s="26" t="s">
        <v>5316</v>
      </c>
      <c r="AB513" s="26">
        <v>6022636666</v>
      </c>
      <c r="AC513" s="26">
        <v>535404</v>
      </c>
      <c r="AD513" s="26"/>
      <c r="AE513" s="26" t="s">
        <v>5317</v>
      </c>
      <c r="AF513" s="26" t="s">
        <v>4386</v>
      </c>
      <c r="AG513" s="26" t="s">
        <v>545</v>
      </c>
      <c r="AH513" s="26" t="s">
        <v>1601</v>
      </c>
      <c r="AI513" s="26" t="s">
        <v>1602</v>
      </c>
      <c r="AJ513" s="26" t="s">
        <v>1603</v>
      </c>
      <c r="AK513" s="26">
        <v>85004</v>
      </c>
      <c r="AL513" s="26" t="s">
        <v>545</v>
      </c>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t="s">
        <v>4393</v>
      </c>
      <c r="CG513" s="26"/>
      <c r="CH513" s="26"/>
      <c r="CI513" s="26"/>
      <c r="CJ513" s="26"/>
      <c r="CK513" s="26"/>
      <c r="CL513" s="26"/>
      <c r="CM513" s="26"/>
      <c r="CN513" s="26">
        <v>961</v>
      </c>
      <c r="CO513" s="26">
        <v>260</v>
      </c>
      <c r="CP513" s="26"/>
      <c r="CQ513" s="26"/>
      <c r="CR513" s="26"/>
      <c r="CS513" s="26" t="s">
        <v>561</v>
      </c>
      <c r="CT513" s="26">
        <v>12</v>
      </c>
      <c r="CU513" s="26"/>
      <c r="CV513" s="26"/>
      <c r="CW513" s="26">
        <v>76112</v>
      </c>
      <c r="CX513" s="740">
        <v>574</v>
      </c>
      <c r="CY513" s="26"/>
      <c r="CZ513" s="26"/>
      <c r="DA513" s="26"/>
      <c r="DB513" s="26"/>
      <c r="DC513" s="26"/>
      <c r="DD513" s="26" t="s">
        <v>1026</v>
      </c>
      <c r="DE513" s="26" t="s">
        <v>5312</v>
      </c>
      <c r="DF513" s="26" t="s">
        <v>792</v>
      </c>
      <c r="DG513" s="26" t="s">
        <v>4394</v>
      </c>
      <c r="DH513" s="26">
        <v>6027604979</v>
      </c>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row>
    <row r="514" spans="1:155" x14ac:dyDescent="0.2">
      <c r="A514" s="739">
        <v>10197</v>
      </c>
      <c r="B514" s="26" t="s">
        <v>5318</v>
      </c>
      <c r="C514" s="26"/>
      <c r="D514" s="26"/>
      <c r="E514" s="26"/>
      <c r="F514" s="26"/>
      <c r="G514" s="26"/>
      <c r="H514" s="26"/>
      <c r="I514" s="26"/>
      <c r="J514" s="26" t="s">
        <v>5319</v>
      </c>
      <c r="K514" s="26"/>
      <c r="L514" s="26" t="s">
        <v>1559</v>
      </c>
      <c r="M514" s="26" t="s">
        <v>1560</v>
      </c>
      <c r="N514" s="26" t="s">
        <v>1561</v>
      </c>
      <c r="O514" s="26">
        <v>64121</v>
      </c>
      <c r="P514" s="26">
        <v>9541</v>
      </c>
      <c r="Q514" s="26">
        <v>8168426300</v>
      </c>
      <c r="R514" s="26">
        <v>8164716981</v>
      </c>
      <c r="S514" s="26" t="s">
        <v>1612</v>
      </c>
      <c r="T514" s="26" t="s">
        <v>5320</v>
      </c>
      <c r="U514" s="26" t="s">
        <v>647</v>
      </c>
      <c r="V514" s="26" t="s">
        <v>545</v>
      </c>
      <c r="W514" s="26" t="s">
        <v>545</v>
      </c>
      <c r="X514" s="26" t="s">
        <v>3024</v>
      </c>
      <c r="Y514" s="26" t="s">
        <v>5321</v>
      </c>
      <c r="Z514" s="26" t="s">
        <v>695</v>
      </c>
      <c r="AA514" s="26" t="s">
        <v>5318</v>
      </c>
      <c r="AB514" s="26">
        <v>8168426300</v>
      </c>
      <c r="AC514" s="26">
        <v>308</v>
      </c>
      <c r="AD514" s="26">
        <v>8168420466</v>
      </c>
      <c r="AE514" s="26" t="s">
        <v>5322</v>
      </c>
      <c r="AF514" s="26" t="s">
        <v>5323</v>
      </c>
      <c r="AG514" s="26" t="s">
        <v>545</v>
      </c>
      <c r="AH514" s="26" t="s">
        <v>1559</v>
      </c>
      <c r="AI514" s="26" t="s">
        <v>1560</v>
      </c>
      <c r="AJ514" s="26" t="s">
        <v>1561</v>
      </c>
      <c r="AK514" s="26">
        <v>64106</v>
      </c>
      <c r="AL514" s="26"/>
      <c r="AM514" s="26" t="s">
        <v>604</v>
      </c>
      <c r="AN514" s="26" t="s">
        <v>5324</v>
      </c>
      <c r="AO514" s="26" t="s">
        <v>3203</v>
      </c>
      <c r="AP514" s="26" t="s">
        <v>5318</v>
      </c>
      <c r="AQ514" s="26">
        <v>8168426300</v>
      </c>
      <c r="AR514" s="26">
        <v>222</v>
      </c>
      <c r="AS514" s="26">
        <v>8168427482</v>
      </c>
      <c r="AT514" s="26" t="s">
        <v>5325</v>
      </c>
      <c r="AU514" s="26" t="s">
        <v>5323</v>
      </c>
      <c r="AV514" s="26" t="s">
        <v>545</v>
      </c>
      <c r="AW514" s="26" t="s">
        <v>1559</v>
      </c>
      <c r="AX514" s="26" t="s">
        <v>1560</v>
      </c>
      <c r="AY514" s="26" t="s">
        <v>1561</v>
      </c>
      <c r="AZ514" s="26" t="s">
        <v>5326</v>
      </c>
      <c r="BA514" s="26" t="s">
        <v>545</v>
      </c>
      <c r="BB514" s="26" t="s">
        <v>912</v>
      </c>
      <c r="BC514" s="26" t="s">
        <v>813</v>
      </c>
      <c r="BD514" s="26" t="s">
        <v>704</v>
      </c>
      <c r="BE514" s="26" t="s">
        <v>5318</v>
      </c>
      <c r="BF514" s="26">
        <v>8168426300</v>
      </c>
      <c r="BG514" s="26">
        <v>240</v>
      </c>
      <c r="BH514" s="26">
        <v>8168420466</v>
      </c>
      <c r="BI514" s="26" t="s">
        <v>5327</v>
      </c>
      <c r="BJ514" s="26" t="s">
        <v>5323</v>
      </c>
      <c r="BK514" s="26" t="s">
        <v>545</v>
      </c>
      <c r="BL514" s="26" t="s">
        <v>1559</v>
      </c>
      <c r="BM514" s="26" t="s">
        <v>1560</v>
      </c>
      <c r="BN514" s="26" t="s">
        <v>1561</v>
      </c>
      <c r="BO514" s="26">
        <v>64106</v>
      </c>
      <c r="BP514" s="26" t="s">
        <v>545</v>
      </c>
      <c r="BQ514" s="26"/>
      <c r="BR514" s="26"/>
      <c r="BS514" s="26"/>
      <c r="BT514" s="26"/>
      <c r="BU514" s="26"/>
      <c r="BV514" s="26"/>
      <c r="BW514" s="26"/>
      <c r="BX514" s="26"/>
      <c r="BY514" s="26"/>
      <c r="BZ514" s="26"/>
      <c r="CA514" s="26"/>
      <c r="CB514" s="26"/>
      <c r="CC514" s="26"/>
      <c r="CD514" s="26"/>
      <c r="CE514" s="26"/>
      <c r="CF514" s="26" t="s">
        <v>5328</v>
      </c>
      <c r="CG514" s="26"/>
      <c r="CH514" s="26"/>
      <c r="CI514" s="26"/>
      <c r="CJ514" s="26"/>
      <c r="CK514" s="26"/>
      <c r="CL514" s="26"/>
      <c r="CM514" s="26"/>
      <c r="CN514" s="26">
        <v>485</v>
      </c>
      <c r="CO514" s="26">
        <v>608</v>
      </c>
      <c r="CP514" s="26">
        <v>683</v>
      </c>
      <c r="CQ514" s="26">
        <v>807</v>
      </c>
      <c r="CR514" s="26"/>
      <c r="CS514" s="26" t="s">
        <v>561</v>
      </c>
      <c r="CT514" s="26">
        <v>12</v>
      </c>
      <c r="CU514" s="26"/>
      <c r="CV514" s="26"/>
      <c r="CW514" s="26">
        <v>67393</v>
      </c>
      <c r="CX514" s="26" t="s">
        <v>545</v>
      </c>
      <c r="CY514" s="26"/>
      <c r="CZ514" s="26"/>
      <c r="DA514" s="26"/>
      <c r="DB514" s="26"/>
      <c r="DC514" s="26" t="s">
        <v>545</v>
      </c>
      <c r="DD514" s="26" t="s">
        <v>1612</v>
      </c>
      <c r="DE514" s="26" t="s">
        <v>5320</v>
      </c>
      <c r="DF514" s="26" t="s">
        <v>647</v>
      </c>
      <c r="DG514" s="26" t="s">
        <v>5329</v>
      </c>
      <c r="DH514" s="26">
        <v>8168426300</v>
      </c>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row>
    <row r="515" spans="1:155" x14ac:dyDescent="0.2">
      <c r="A515" s="739">
        <v>10625</v>
      </c>
      <c r="B515" s="26" t="s">
        <v>5330</v>
      </c>
      <c r="C515" s="26"/>
      <c r="D515" s="26"/>
      <c r="E515" s="26"/>
      <c r="F515" s="26"/>
      <c r="G515" s="26"/>
      <c r="H515" s="26"/>
      <c r="I515" s="26"/>
      <c r="J515" s="26" t="s">
        <v>728</v>
      </c>
      <c r="K515" s="26" t="s">
        <v>729</v>
      </c>
      <c r="L515" s="26" t="s">
        <v>730</v>
      </c>
      <c r="M515" s="26"/>
      <c r="N515" s="26" t="s">
        <v>731</v>
      </c>
      <c r="O515" s="26">
        <v>19106</v>
      </c>
      <c r="P515" s="26" t="s">
        <v>545</v>
      </c>
      <c r="Q515" s="26"/>
      <c r="R515" s="26"/>
      <c r="S515" s="26" t="s">
        <v>750</v>
      </c>
      <c r="T515" s="26" t="s">
        <v>733</v>
      </c>
      <c r="U515" s="26" t="s">
        <v>734</v>
      </c>
      <c r="V515" s="26" t="s">
        <v>735</v>
      </c>
      <c r="W515" s="26"/>
      <c r="X515" s="26" t="s">
        <v>736</v>
      </c>
      <c r="Y515" s="26" t="s">
        <v>737</v>
      </c>
      <c r="Z515" s="26" t="s">
        <v>738</v>
      </c>
      <c r="AA515" s="26" t="s">
        <v>739</v>
      </c>
      <c r="AB515" s="26">
        <v>3024766396</v>
      </c>
      <c r="AC515" s="26"/>
      <c r="AD515" s="26">
        <v>3024767263</v>
      </c>
      <c r="AE515" s="26" t="s">
        <v>740</v>
      </c>
      <c r="AF515" s="26" t="s">
        <v>741</v>
      </c>
      <c r="AG515" s="26" t="s">
        <v>742</v>
      </c>
      <c r="AH515" s="26" t="s">
        <v>568</v>
      </c>
      <c r="AI515" s="26"/>
      <c r="AJ515" s="26" t="s">
        <v>569</v>
      </c>
      <c r="AK515" s="26">
        <v>19803</v>
      </c>
      <c r="AL515" s="26" t="s">
        <v>545</v>
      </c>
      <c r="AM515" s="26" t="s">
        <v>743</v>
      </c>
      <c r="AN515" s="26" t="s">
        <v>744</v>
      </c>
      <c r="AO515" s="26" t="s">
        <v>745</v>
      </c>
      <c r="AP515" s="26" t="s">
        <v>746</v>
      </c>
      <c r="AQ515" s="26">
        <v>3024766682</v>
      </c>
      <c r="AR515" s="26"/>
      <c r="AS515" s="26">
        <v>3024767263</v>
      </c>
      <c r="AT515" s="26" t="s">
        <v>747</v>
      </c>
      <c r="AU515" s="26" t="s">
        <v>741</v>
      </c>
      <c r="AV515" s="26" t="s">
        <v>742</v>
      </c>
      <c r="AW515" s="26" t="s">
        <v>568</v>
      </c>
      <c r="AX515" s="26"/>
      <c r="AY515" s="26" t="s">
        <v>569</v>
      </c>
      <c r="AZ515" s="26" t="s">
        <v>748</v>
      </c>
      <c r="BA515" s="26" t="s">
        <v>545</v>
      </c>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v>1055</v>
      </c>
      <c r="CO515" s="26">
        <v>712</v>
      </c>
      <c r="CP515" s="26">
        <v>574</v>
      </c>
      <c r="CQ515" s="26"/>
      <c r="CR515" s="26"/>
      <c r="CS515" s="26" t="s">
        <v>561</v>
      </c>
      <c r="CT515" s="26">
        <v>12</v>
      </c>
      <c r="CU515" s="26"/>
      <c r="CV515" s="26"/>
      <c r="CW515" s="26">
        <v>22748</v>
      </c>
      <c r="CX515" s="740">
        <v>626</v>
      </c>
      <c r="CY515" s="26"/>
      <c r="CZ515" s="26"/>
      <c r="DA515" s="26"/>
      <c r="DB515" s="26"/>
      <c r="DC515" s="26"/>
      <c r="DD515" s="26" t="s">
        <v>545</v>
      </c>
      <c r="DE515" s="26" t="s">
        <v>545</v>
      </c>
      <c r="DF515" s="26" t="s">
        <v>545</v>
      </c>
      <c r="DG515" s="26" t="s">
        <v>545</v>
      </c>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row>
    <row r="516" spans="1:155" x14ac:dyDescent="0.2">
      <c r="A516" s="739">
        <v>10469</v>
      </c>
      <c r="B516" s="26" t="s">
        <v>5331</v>
      </c>
      <c r="C516" s="26" t="s">
        <v>545</v>
      </c>
      <c r="D516" s="26"/>
      <c r="E516" s="26"/>
      <c r="F516" s="26"/>
      <c r="G516" s="26" t="s">
        <v>545</v>
      </c>
      <c r="H516" s="26" t="s">
        <v>545</v>
      </c>
      <c r="I516" s="26" t="s">
        <v>545</v>
      </c>
      <c r="J516" s="26" t="s">
        <v>5332</v>
      </c>
      <c r="K516" s="26" t="s">
        <v>5333</v>
      </c>
      <c r="L516" s="26" t="s">
        <v>5334</v>
      </c>
      <c r="M516" s="26" t="s">
        <v>5334</v>
      </c>
      <c r="N516" s="26" t="s">
        <v>5335</v>
      </c>
      <c r="O516" s="26">
        <v>96814</v>
      </c>
      <c r="P516" s="26">
        <v>3698</v>
      </c>
      <c r="Q516" s="26">
        <v>8089421330</v>
      </c>
      <c r="R516" s="26"/>
      <c r="S516" s="26" t="s">
        <v>648</v>
      </c>
      <c r="T516" s="26" t="s">
        <v>5336</v>
      </c>
      <c r="U516" s="26" t="s">
        <v>1306</v>
      </c>
      <c r="V516" s="26" t="s">
        <v>5337</v>
      </c>
      <c r="W516" s="26" t="s">
        <v>5338</v>
      </c>
      <c r="X516" s="26" t="s">
        <v>648</v>
      </c>
      <c r="Y516" s="26" t="s">
        <v>5336</v>
      </c>
      <c r="Z516" s="26" t="s">
        <v>1306</v>
      </c>
      <c r="AA516" s="26" t="s">
        <v>5331</v>
      </c>
      <c r="AB516" s="26">
        <v>8089421299</v>
      </c>
      <c r="AC516" s="26"/>
      <c r="AD516" s="26"/>
      <c r="AE516" s="26" t="s">
        <v>5337</v>
      </c>
      <c r="AF516" s="26" t="s">
        <v>5332</v>
      </c>
      <c r="AG516" s="26" t="s">
        <v>5333</v>
      </c>
      <c r="AH516" s="26" t="s">
        <v>5334</v>
      </c>
      <c r="AI516" s="26" t="s">
        <v>5334</v>
      </c>
      <c r="AJ516" s="26" t="s">
        <v>5335</v>
      </c>
      <c r="AK516" s="26">
        <v>96814</v>
      </c>
      <c r="AL516" s="26">
        <v>3698</v>
      </c>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t="s">
        <v>545</v>
      </c>
      <c r="CG516" s="26"/>
      <c r="CH516" s="26"/>
      <c r="CI516" s="26"/>
      <c r="CJ516" s="26"/>
      <c r="CK516" s="26"/>
      <c r="CL516" s="26"/>
      <c r="CM516" s="26"/>
      <c r="CN516" s="26">
        <v>1839</v>
      </c>
      <c r="CO516" s="26">
        <v>2989</v>
      </c>
      <c r="CP516" s="26"/>
      <c r="CQ516" s="26"/>
      <c r="CR516" s="26"/>
      <c r="CS516" s="26" t="s">
        <v>561</v>
      </c>
      <c r="CT516" s="26">
        <v>12</v>
      </c>
      <c r="CU516" s="26"/>
      <c r="CV516" s="26"/>
      <c r="CW516" s="26">
        <v>64343</v>
      </c>
      <c r="CX516" s="26" t="s">
        <v>545</v>
      </c>
      <c r="CY516" s="26"/>
      <c r="CZ516" s="26" t="s">
        <v>545</v>
      </c>
      <c r="DA516" s="26" t="s">
        <v>545</v>
      </c>
      <c r="DB516" s="26" t="s">
        <v>545</v>
      </c>
      <c r="DC516" s="26" t="s">
        <v>545</v>
      </c>
      <c r="DD516" s="26" t="s">
        <v>5339</v>
      </c>
      <c r="DE516" s="26" t="s">
        <v>5340</v>
      </c>
      <c r="DF516" s="26" t="s">
        <v>5341</v>
      </c>
      <c r="DG516" s="26" t="s">
        <v>5342</v>
      </c>
      <c r="DH516" s="26">
        <v>8089426585</v>
      </c>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row>
    <row r="517" spans="1:155" x14ac:dyDescent="0.2">
      <c r="A517" s="739">
        <v>11577</v>
      </c>
      <c r="B517" s="26" t="s">
        <v>5343</v>
      </c>
      <c r="C517" s="26"/>
      <c r="D517" s="26"/>
      <c r="E517" s="26"/>
      <c r="F517" s="26"/>
      <c r="G517" s="26"/>
      <c r="H517" s="26"/>
      <c r="I517" s="26"/>
      <c r="J517" s="26" t="s">
        <v>3771</v>
      </c>
      <c r="K517" s="26" t="s">
        <v>2425</v>
      </c>
      <c r="L517" s="26" t="s">
        <v>2426</v>
      </c>
      <c r="M517" s="26" t="s">
        <v>2427</v>
      </c>
      <c r="N517" s="26" t="s">
        <v>1025</v>
      </c>
      <c r="O517" s="26">
        <v>8889</v>
      </c>
      <c r="P517" s="548" t="s">
        <v>545</v>
      </c>
      <c r="Q517" s="26">
        <v>9089032445</v>
      </c>
      <c r="R517" s="26">
        <v>9085725818</v>
      </c>
      <c r="S517" s="26" t="s">
        <v>2428</v>
      </c>
      <c r="T517" s="26" t="s">
        <v>2429</v>
      </c>
      <c r="U517" s="26"/>
      <c r="V517" s="26"/>
      <c r="W517" s="26" t="s">
        <v>3217</v>
      </c>
      <c r="X517" s="26" t="s">
        <v>2432</v>
      </c>
      <c r="Y517" s="26" t="s">
        <v>2433</v>
      </c>
      <c r="Z517" s="26" t="s">
        <v>2434</v>
      </c>
      <c r="AA517" s="26" t="s">
        <v>3328</v>
      </c>
      <c r="AB517" s="26">
        <v>9089032420</v>
      </c>
      <c r="AC517" s="26"/>
      <c r="AD517" s="26">
        <v>9085725818</v>
      </c>
      <c r="AE517" s="26" t="s">
        <v>2430</v>
      </c>
      <c r="AF517" s="26" t="s">
        <v>2424</v>
      </c>
      <c r="AG517" s="26" t="s">
        <v>2425</v>
      </c>
      <c r="AH517" s="26" t="s">
        <v>2426</v>
      </c>
      <c r="AI517" s="26" t="s">
        <v>2427</v>
      </c>
      <c r="AJ517" s="26" t="s">
        <v>1025</v>
      </c>
      <c r="AK517" s="26">
        <v>8889</v>
      </c>
      <c r="AL517" s="548" t="s">
        <v>545</v>
      </c>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v>1418</v>
      </c>
      <c r="CO517" s="26">
        <v>1856</v>
      </c>
      <c r="CP517" s="26"/>
      <c r="CQ517" s="26"/>
      <c r="CR517" s="26"/>
      <c r="CS517" s="26" t="s">
        <v>561</v>
      </c>
      <c r="CT517" s="26">
        <v>12</v>
      </c>
      <c r="CU517" s="26"/>
      <c r="CV517" s="26"/>
      <c r="CW517" s="26">
        <v>20346</v>
      </c>
      <c r="CX517" s="26"/>
      <c r="CY517" s="26"/>
      <c r="CZ517" s="26"/>
      <c r="DA517" s="26"/>
      <c r="DB517" s="26"/>
      <c r="DC517" s="26"/>
      <c r="DD517" s="26" t="s">
        <v>2435</v>
      </c>
      <c r="DE517" s="26" t="s">
        <v>744</v>
      </c>
      <c r="DF517" s="26" t="s">
        <v>3329</v>
      </c>
      <c r="DG517" s="26" t="s">
        <v>747</v>
      </c>
      <c r="DH517" s="26">
        <v>3024766682</v>
      </c>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row>
    <row r="518" spans="1:155" x14ac:dyDescent="0.2">
      <c r="A518" s="739">
        <v>10198</v>
      </c>
      <c r="B518" s="26" t="s">
        <v>5344</v>
      </c>
      <c r="C518" s="26"/>
      <c r="D518" s="26"/>
      <c r="E518" s="26"/>
      <c r="F518" s="26"/>
      <c r="G518" s="26"/>
      <c r="H518" s="26"/>
      <c r="I518" s="26"/>
      <c r="J518" s="26" t="s">
        <v>5345</v>
      </c>
      <c r="K518" s="26"/>
      <c r="L518" s="26" t="s">
        <v>5346</v>
      </c>
      <c r="M518" s="26" t="s">
        <v>3674</v>
      </c>
      <c r="N518" s="26" t="s">
        <v>911</v>
      </c>
      <c r="O518" s="26">
        <v>92660</v>
      </c>
      <c r="P518" s="26">
        <v>6397</v>
      </c>
      <c r="Q518" s="26">
        <v>9492194827</v>
      </c>
      <c r="R518" s="26">
        <v>9492193706</v>
      </c>
      <c r="S518" s="26" t="s">
        <v>1656</v>
      </c>
      <c r="T518" s="26" t="s">
        <v>5347</v>
      </c>
      <c r="U518" s="26" t="s">
        <v>2208</v>
      </c>
      <c r="V518" s="26" t="s">
        <v>5348</v>
      </c>
      <c r="W518" s="26" t="s">
        <v>5349</v>
      </c>
      <c r="X518" s="26" t="s">
        <v>5140</v>
      </c>
      <c r="Y518" s="26" t="s">
        <v>5350</v>
      </c>
      <c r="Z518" s="26" t="s">
        <v>5351</v>
      </c>
      <c r="AA518" s="26" t="s">
        <v>5352</v>
      </c>
      <c r="AB518" s="26">
        <v>9494208573</v>
      </c>
      <c r="AC518" s="26"/>
      <c r="AD518" s="26"/>
      <c r="AE518" s="26" t="s">
        <v>5353</v>
      </c>
      <c r="AF518" s="26" t="s">
        <v>5345</v>
      </c>
      <c r="AG518" s="26" t="s">
        <v>545</v>
      </c>
      <c r="AH518" s="26" t="s">
        <v>5346</v>
      </c>
      <c r="AI518" s="26" t="s">
        <v>3674</v>
      </c>
      <c r="AJ518" s="26" t="s">
        <v>911</v>
      </c>
      <c r="AK518" s="26">
        <v>92660</v>
      </c>
      <c r="AL518" s="26" t="s">
        <v>545</v>
      </c>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t="s">
        <v>5354</v>
      </c>
      <c r="CG518" s="26"/>
      <c r="CH518" s="26"/>
      <c r="CI518" s="26"/>
      <c r="CJ518" s="26"/>
      <c r="CK518" s="26"/>
      <c r="CL518" s="26"/>
      <c r="CM518" s="26"/>
      <c r="CN518" s="26">
        <v>962</v>
      </c>
      <c r="CO518" s="26">
        <v>626</v>
      </c>
      <c r="CP518" s="26"/>
      <c r="CQ518" s="26"/>
      <c r="CR518" s="26"/>
      <c r="CS518" s="26" t="s">
        <v>561</v>
      </c>
      <c r="CT518" s="26">
        <v>12</v>
      </c>
      <c r="CU518" s="26"/>
      <c r="CV518" s="26"/>
      <c r="CW518" s="26">
        <v>97268</v>
      </c>
      <c r="CX518" s="740">
        <v>709</v>
      </c>
      <c r="CY518" s="26"/>
      <c r="CZ518" s="26"/>
      <c r="DA518" s="26"/>
      <c r="DB518" s="26"/>
      <c r="DC518" s="26"/>
      <c r="DD518" s="26" t="s">
        <v>2139</v>
      </c>
      <c r="DE518" s="26" t="s">
        <v>1789</v>
      </c>
      <c r="DF518" s="26" t="s">
        <v>5355</v>
      </c>
      <c r="DG518" s="26" t="s">
        <v>5356</v>
      </c>
      <c r="DH518" s="26">
        <v>9492196208</v>
      </c>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row>
    <row r="519" spans="1:155" x14ac:dyDescent="0.2">
      <c r="A519" s="739">
        <v>10199</v>
      </c>
      <c r="B519" s="26" t="s">
        <v>5352</v>
      </c>
      <c r="C519" s="26"/>
      <c r="D519" s="26"/>
      <c r="E519" s="26"/>
      <c r="F519" s="26"/>
      <c r="G519" s="26"/>
      <c r="H519" s="26"/>
      <c r="I519" s="26"/>
      <c r="J519" s="26" t="s">
        <v>5345</v>
      </c>
      <c r="K519" s="26"/>
      <c r="L519" s="26" t="s">
        <v>5346</v>
      </c>
      <c r="M519" s="26" t="s">
        <v>3674</v>
      </c>
      <c r="N519" s="26" t="s">
        <v>911</v>
      </c>
      <c r="O519" s="26">
        <v>92660</v>
      </c>
      <c r="P519" s="26">
        <v>6397</v>
      </c>
      <c r="Q519" s="26">
        <v>9492194827</v>
      </c>
      <c r="R519" s="26">
        <v>9492193706</v>
      </c>
      <c r="S519" s="26" t="s">
        <v>1656</v>
      </c>
      <c r="T519" s="26" t="s">
        <v>5347</v>
      </c>
      <c r="U519" s="26" t="s">
        <v>2208</v>
      </c>
      <c r="V519" s="26" t="s">
        <v>5348</v>
      </c>
      <c r="W519" s="26" t="s">
        <v>5349</v>
      </c>
      <c r="X519" s="26" t="s">
        <v>5140</v>
      </c>
      <c r="Y519" s="26" t="s">
        <v>5350</v>
      </c>
      <c r="Z519" s="26" t="s">
        <v>5351</v>
      </c>
      <c r="AA519" s="26" t="s">
        <v>5352</v>
      </c>
      <c r="AB519" s="26">
        <v>9494208573</v>
      </c>
      <c r="AC519" s="26"/>
      <c r="AD519" s="26"/>
      <c r="AE519" s="26" t="s">
        <v>5353</v>
      </c>
      <c r="AF519" s="26" t="s">
        <v>5345</v>
      </c>
      <c r="AG519" s="26" t="s">
        <v>545</v>
      </c>
      <c r="AH519" s="26" t="s">
        <v>5346</v>
      </c>
      <c r="AI519" s="26" t="s">
        <v>3674</v>
      </c>
      <c r="AJ519" s="26" t="s">
        <v>911</v>
      </c>
      <c r="AK519" s="26">
        <v>92660</v>
      </c>
      <c r="AL519" s="26" t="s">
        <v>545</v>
      </c>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t="s">
        <v>5354</v>
      </c>
      <c r="CG519" s="26"/>
      <c r="CH519" s="26"/>
      <c r="CI519" s="26"/>
      <c r="CJ519" s="26"/>
      <c r="CK519" s="26"/>
      <c r="CL519" s="26"/>
      <c r="CM519" s="26"/>
      <c r="CN519" s="26">
        <v>963</v>
      </c>
      <c r="CO519" s="26">
        <v>626</v>
      </c>
      <c r="CP519" s="26"/>
      <c r="CQ519" s="26"/>
      <c r="CR519" s="26"/>
      <c r="CS519" s="26" t="s">
        <v>561</v>
      </c>
      <c r="CT519" s="26">
        <v>12</v>
      </c>
      <c r="CU519" s="26"/>
      <c r="CV519" s="26"/>
      <c r="CW519" s="26">
        <v>67466</v>
      </c>
      <c r="CX519" s="740">
        <v>709</v>
      </c>
      <c r="CY519" s="26"/>
      <c r="CZ519" s="26"/>
      <c r="DA519" s="26"/>
      <c r="DB519" s="26"/>
      <c r="DC519" s="26"/>
      <c r="DD519" s="26" t="s">
        <v>2139</v>
      </c>
      <c r="DE519" s="26" t="s">
        <v>1789</v>
      </c>
      <c r="DF519" s="26" t="s">
        <v>5355</v>
      </c>
      <c r="DG519" s="26" t="s">
        <v>5356</v>
      </c>
      <c r="DH519" s="26">
        <v>9492196208</v>
      </c>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row>
    <row r="520" spans="1:155" x14ac:dyDescent="0.2">
      <c r="A520" s="739">
        <v>11216</v>
      </c>
      <c r="B520" s="26" t="s">
        <v>5357</v>
      </c>
      <c r="C520" s="26" t="s">
        <v>545</v>
      </c>
      <c r="D520" s="26"/>
      <c r="E520" s="26" t="s">
        <v>545</v>
      </c>
      <c r="F520" s="26"/>
      <c r="G520" s="26" t="s">
        <v>545</v>
      </c>
      <c r="H520" s="26" t="s">
        <v>545</v>
      </c>
      <c r="I520" s="26" t="s">
        <v>545</v>
      </c>
      <c r="J520" s="26" t="s">
        <v>2270</v>
      </c>
      <c r="K520" s="26" t="s">
        <v>2271</v>
      </c>
      <c r="L520" s="26" t="s">
        <v>2272</v>
      </c>
      <c r="M520" s="26" t="s">
        <v>900</v>
      </c>
      <c r="N520" s="26" t="s">
        <v>901</v>
      </c>
      <c r="O520" s="26">
        <v>55343</v>
      </c>
      <c r="P520" s="26" t="s">
        <v>545</v>
      </c>
      <c r="Q520" s="26">
        <v>9529451349</v>
      </c>
      <c r="R520" s="26"/>
      <c r="S520" s="26" t="s">
        <v>5358</v>
      </c>
      <c r="T520" s="26" t="s">
        <v>5359</v>
      </c>
      <c r="U520" s="26" t="s">
        <v>647</v>
      </c>
      <c r="V520" s="26"/>
      <c r="W520" s="26" t="s">
        <v>5360</v>
      </c>
      <c r="X520" s="26" t="s">
        <v>5361</v>
      </c>
      <c r="Y520" s="26" t="s">
        <v>5362</v>
      </c>
      <c r="Z520" s="26" t="s">
        <v>2278</v>
      </c>
      <c r="AA520" s="26" t="s">
        <v>5363</v>
      </c>
      <c r="AB520" s="26">
        <v>9529314651</v>
      </c>
      <c r="AC520" s="26"/>
      <c r="AD520" s="26"/>
      <c r="AE520" s="26" t="s">
        <v>5364</v>
      </c>
      <c r="AF520" s="26" t="s">
        <v>2270</v>
      </c>
      <c r="AG520" s="26" t="s">
        <v>545</v>
      </c>
      <c r="AH520" s="26" t="s">
        <v>2272</v>
      </c>
      <c r="AI520" s="26"/>
      <c r="AJ520" s="26" t="s">
        <v>901</v>
      </c>
      <c r="AK520" s="26">
        <v>55343</v>
      </c>
      <c r="AL520" s="26" t="s">
        <v>545</v>
      </c>
      <c r="AM520" s="26" t="s">
        <v>604</v>
      </c>
      <c r="AN520" s="26" t="s">
        <v>3531</v>
      </c>
      <c r="AO520" s="26" t="s">
        <v>545</v>
      </c>
      <c r="AP520" s="26" t="s">
        <v>2279</v>
      </c>
      <c r="AQ520" s="26"/>
      <c r="AR520" s="26"/>
      <c r="AS520" s="26"/>
      <c r="AT520" s="26" t="s">
        <v>5365</v>
      </c>
      <c r="AU520" s="26" t="s">
        <v>2270</v>
      </c>
      <c r="AV520" s="26" t="s">
        <v>2271</v>
      </c>
      <c r="AW520" s="26" t="s">
        <v>2272</v>
      </c>
      <c r="AX520" s="26" t="s">
        <v>900</v>
      </c>
      <c r="AY520" s="26" t="s">
        <v>901</v>
      </c>
      <c r="AZ520" s="26" t="s">
        <v>5366</v>
      </c>
      <c r="BA520" s="26" t="s">
        <v>545</v>
      </c>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t="s">
        <v>5367</v>
      </c>
      <c r="CG520" s="26"/>
      <c r="CH520" s="26"/>
      <c r="CI520" s="26"/>
      <c r="CJ520" s="26"/>
      <c r="CK520" s="26"/>
      <c r="CL520" s="26"/>
      <c r="CM520" s="26"/>
      <c r="CN520" s="26">
        <v>2369</v>
      </c>
      <c r="CO520" s="26">
        <v>176</v>
      </c>
      <c r="CP520" s="26">
        <v>2509</v>
      </c>
      <c r="CQ520" s="26"/>
      <c r="CR520" s="26"/>
      <c r="CS520" s="26" t="s">
        <v>561</v>
      </c>
      <c r="CT520" s="26">
        <v>12</v>
      </c>
      <c r="CU520" s="26"/>
      <c r="CV520" s="26"/>
      <c r="CW520" s="26">
        <v>84506</v>
      </c>
      <c r="CX520" s="740">
        <v>707</v>
      </c>
      <c r="CY520" s="26"/>
      <c r="CZ520" s="26" t="s">
        <v>545</v>
      </c>
      <c r="DA520" s="26" t="s">
        <v>545</v>
      </c>
      <c r="DB520" s="26" t="s">
        <v>545</v>
      </c>
      <c r="DC520" s="26" t="s">
        <v>545</v>
      </c>
      <c r="DD520" s="26" t="s">
        <v>545</v>
      </c>
      <c r="DE520" s="26" t="s">
        <v>545</v>
      </c>
      <c r="DF520" s="26" t="s">
        <v>545</v>
      </c>
      <c r="DG520" s="26" t="s">
        <v>545</v>
      </c>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row>
    <row r="521" spans="1:155" x14ac:dyDescent="0.2">
      <c r="A521" s="739">
        <v>11578</v>
      </c>
      <c r="B521" s="26" t="s">
        <v>5368</v>
      </c>
      <c r="C521" s="26"/>
      <c r="D521" s="26"/>
      <c r="E521" s="26"/>
      <c r="F521" s="26"/>
      <c r="G521" s="26"/>
      <c r="H521" s="26"/>
      <c r="I521" s="26"/>
      <c r="J521" s="26" t="s">
        <v>5369</v>
      </c>
      <c r="K521" s="26"/>
      <c r="L521" s="26" t="s">
        <v>5370</v>
      </c>
      <c r="M521" s="26" t="s">
        <v>5371</v>
      </c>
      <c r="N521" s="26" t="s">
        <v>5372</v>
      </c>
      <c r="O521" s="26">
        <v>70153</v>
      </c>
      <c r="P521" s="26">
        <v>3372</v>
      </c>
      <c r="Q521" s="26">
        <v>5045663649</v>
      </c>
      <c r="R521" s="26">
        <v>5045663950</v>
      </c>
      <c r="S521" s="26" t="s">
        <v>5373</v>
      </c>
      <c r="T521" s="26" t="s">
        <v>5374</v>
      </c>
      <c r="U521" s="26" t="s">
        <v>5174</v>
      </c>
      <c r="V521" s="26" t="s">
        <v>5375</v>
      </c>
      <c r="W521" s="26" t="s">
        <v>5376</v>
      </c>
      <c r="X521" s="26" t="s">
        <v>5377</v>
      </c>
      <c r="Y521" s="26" t="s">
        <v>5378</v>
      </c>
      <c r="Z521" s="26" t="s">
        <v>5379</v>
      </c>
      <c r="AA521" s="26" t="s">
        <v>5368</v>
      </c>
      <c r="AB521" s="26">
        <v>5045661300</v>
      </c>
      <c r="AC521" s="26"/>
      <c r="AD521" s="26">
        <v>5045663950</v>
      </c>
      <c r="AE521" s="26" t="s">
        <v>5375</v>
      </c>
      <c r="AF521" s="26" t="s">
        <v>5369</v>
      </c>
      <c r="AG521" s="26" t="s">
        <v>545</v>
      </c>
      <c r="AH521" s="26" t="s">
        <v>5370</v>
      </c>
      <c r="AI521" s="26" t="s">
        <v>5371</v>
      </c>
      <c r="AJ521" s="26" t="s">
        <v>5372</v>
      </c>
      <c r="AK521" s="26">
        <v>70153</v>
      </c>
      <c r="AL521" s="26">
        <v>3375</v>
      </c>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t="s">
        <v>5380</v>
      </c>
      <c r="CG521" s="26"/>
      <c r="CH521" s="26"/>
      <c r="CI521" s="26"/>
      <c r="CJ521" s="26"/>
      <c r="CK521" s="26"/>
      <c r="CL521" s="26"/>
      <c r="CM521" s="26"/>
      <c r="CN521" s="26">
        <v>1419</v>
      </c>
      <c r="CO521" s="26">
        <v>1801</v>
      </c>
      <c r="CP521" s="26"/>
      <c r="CQ521" s="26"/>
      <c r="CR521" s="26"/>
      <c r="CS521" s="26" t="s">
        <v>561</v>
      </c>
      <c r="CT521" s="26">
        <v>12</v>
      </c>
      <c r="CU521" s="26"/>
      <c r="CV521" s="26"/>
      <c r="CW521" s="26">
        <v>93459</v>
      </c>
      <c r="CX521" s="26" t="s">
        <v>545</v>
      </c>
      <c r="CY521" s="26"/>
      <c r="CZ521" s="26"/>
      <c r="DA521" s="26"/>
      <c r="DB521" s="26"/>
      <c r="DC521" s="26"/>
      <c r="DD521" s="26" t="s">
        <v>2371</v>
      </c>
      <c r="DE521" s="26" t="s">
        <v>5381</v>
      </c>
      <c r="DF521" s="26" t="s">
        <v>5382</v>
      </c>
      <c r="DG521" s="26" t="s">
        <v>545</v>
      </c>
      <c r="DH521" s="26">
        <v>8779394550</v>
      </c>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row>
    <row r="522" spans="1:155" x14ac:dyDescent="0.2">
      <c r="A522" s="739">
        <v>10392</v>
      </c>
      <c r="B522" s="26" t="s">
        <v>5383</v>
      </c>
      <c r="C522" s="26"/>
      <c r="D522" s="26"/>
      <c r="E522" s="26"/>
      <c r="F522" s="26"/>
      <c r="G522" s="26"/>
      <c r="H522" s="26"/>
      <c r="I522" s="26"/>
      <c r="J522" s="26" t="s">
        <v>5384</v>
      </c>
      <c r="K522" s="26"/>
      <c r="L522" s="26" t="s">
        <v>5370</v>
      </c>
      <c r="M522" s="26" t="s">
        <v>5371</v>
      </c>
      <c r="N522" s="26" t="s">
        <v>5372</v>
      </c>
      <c r="O522" s="26">
        <v>70160</v>
      </c>
      <c r="P522" s="26">
        <v>219</v>
      </c>
      <c r="Q522" s="26">
        <v>5045663950</v>
      </c>
      <c r="R522" s="26">
        <v>5045663950</v>
      </c>
      <c r="S522" s="26" t="s">
        <v>5373</v>
      </c>
      <c r="T522" s="26" t="s">
        <v>5374</v>
      </c>
      <c r="U522" s="26" t="s">
        <v>5174</v>
      </c>
      <c r="V522" s="26" t="s">
        <v>5375</v>
      </c>
      <c r="W522" s="26" t="s">
        <v>5385</v>
      </c>
      <c r="X522" s="26" t="s">
        <v>5377</v>
      </c>
      <c r="Y522" s="26" t="s">
        <v>5378</v>
      </c>
      <c r="Z522" s="26" t="s">
        <v>5379</v>
      </c>
      <c r="AA522" s="26" t="s">
        <v>5383</v>
      </c>
      <c r="AB522" s="26">
        <v>5045661300</v>
      </c>
      <c r="AC522" s="26"/>
      <c r="AD522" s="26">
        <v>5045663950</v>
      </c>
      <c r="AE522" s="26" t="s">
        <v>5375</v>
      </c>
      <c r="AF522" s="26" t="s">
        <v>5384</v>
      </c>
      <c r="AG522" s="26" t="s">
        <v>545</v>
      </c>
      <c r="AH522" s="26" t="s">
        <v>5370</v>
      </c>
      <c r="AI522" s="26" t="s">
        <v>5371</v>
      </c>
      <c r="AJ522" s="26" t="s">
        <v>5372</v>
      </c>
      <c r="AK522" s="26">
        <v>70160</v>
      </c>
      <c r="AL522" s="26">
        <v>219</v>
      </c>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t="s">
        <v>5380</v>
      </c>
      <c r="CG522" s="26"/>
      <c r="CH522" s="26"/>
      <c r="CI522" s="26"/>
      <c r="CJ522" s="26"/>
      <c r="CK522" s="26"/>
      <c r="CL522" s="26"/>
      <c r="CM522" s="26"/>
      <c r="CN522" s="26">
        <v>511</v>
      </c>
      <c r="CO522" s="26">
        <v>645</v>
      </c>
      <c r="CP522" s="26"/>
      <c r="CQ522" s="26"/>
      <c r="CR522" s="26"/>
      <c r="CS522" s="26" t="s">
        <v>561</v>
      </c>
      <c r="CT522" s="26">
        <v>12</v>
      </c>
      <c r="CU522" s="26"/>
      <c r="CV522" s="26"/>
      <c r="CW522" s="26">
        <v>67539</v>
      </c>
      <c r="CX522" s="26" t="s">
        <v>545</v>
      </c>
      <c r="CY522" s="26"/>
      <c r="CZ522" s="26"/>
      <c r="DA522" s="26"/>
      <c r="DB522" s="26"/>
      <c r="DC522" s="26"/>
      <c r="DD522" s="26" t="s">
        <v>2371</v>
      </c>
      <c r="DE522" s="26" t="s">
        <v>5381</v>
      </c>
      <c r="DF522" s="26" t="s">
        <v>5386</v>
      </c>
      <c r="DG522" s="26" t="s">
        <v>545</v>
      </c>
      <c r="DH522" s="26">
        <v>8779394550</v>
      </c>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row>
    <row r="523" spans="1:155" x14ac:dyDescent="0.2">
      <c r="A523" s="739">
        <v>11580</v>
      </c>
      <c r="B523" s="26" t="s">
        <v>5387</v>
      </c>
      <c r="C523" s="26"/>
      <c r="D523" s="26"/>
      <c r="E523" s="26"/>
      <c r="F523" s="26"/>
      <c r="G523" s="26"/>
      <c r="H523" s="26"/>
      <c r="I523" s="26"/>
      <c r="J523" s="26" t="s">
        <v>3842</v>
      </c>
      <c r="K523" s="26"/>
      <c r="L523" s="26" t="s">
        <v>753</v>
      </c>
      <c r="M523" s="26"/>
      <c r="N523" s="26" t="s">
        <v>754</v>
      </c>
      <c r="O523" s="738">
        <v>10001</v>
      </c>
      <c r="P523" s="26">
        <v>4025</v>
      </c>
      <c r="Q523" s="26">
        <v>2129192702</v>
      </c>
      <c r="R523" s="26"/>
      <c r="S523" s="26" t="s">
        <v>755</v>
      </c>
      <c r="T523" s="26" t="s">
        <v>5388</v>
      </c>
      <c r="U523" s="26" t="s">
        <v>734</v>
      </c>
      <c r="V523" s="26" t="s">
        <v>545</v>
      </c>
      <c r="W523" s="26" t="s">
        <v>545</v>
      </c>
      <c r="X523" s="26" t="s">
        <v>1587</v>
      </c>
      <c r="Y523" s="26" t="s">
        <v>3208</v>
      </c>
      <c r="Z523" s="26" t="s">
        <v>5389</v>
      </c>
      <c r="AA523" s="26" t="s">
        <v>5387</v>
      </c>
      <c r="AB523" s="26">
        <v>2125988746</v>
      </c>
      <c r="AC523" s="26"/>
      <c r="AD523" s="26">
        <v>2129192906</v>
      </c>
      <c r="AE523" s="26" t="s">
        <v>5390</v>
      </c>
      <c r="AF523" s="26" t="s">
        <v>3842</v>
      </c>
      <c r="AG523" s="26" t="s">
        <v>545</v>
      </c>
      <c r="AH523" s="26" t="s">
        <v>753</v>
      </c>
      <c r="AI523" s="26"/>
      <c r="AJ523" s="26" t="s">
        <v>754</v>
      </c>
      <c r="AK523" s="548">
        <v>10001</v>
      </c>
      <c r="AL523" s="26">
        <v>4025</v>
      </c>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t="s">
        <v>545</v>
      </c>
      <c r="CG523" s="26"/>
      <c r="CH523" s="26"/>
      <c r="CI523" s="26"/>
      <c r="CJ523" s="26"/>
      <c r="CK523" s="26"/>
      <c r="CL523" s="26"/>
      <c r="CM523" s="26"/>
      <c r="CN523" s="26">
        <v>1421</v>
      </c>
      <c r="CO523" s="26">
        <v>1802</v>
      </c>
      <c r="CP523" s="26"/>
      <c r="CQ523" s="26"/>
      <c r="CR523" s="26"/>
      <c r="CS523" s="26" t="s">
        <v>561</v>
      </c>
      <c r="CT523" s="26">
        <v>12</v>
      </c>
      <c r="CU523" s="26"/>
      <c r="CV523" s="26"/>
      <c r="CW523" s="26">
        <v>60003</v>
      </c>
      <c r="CX523" s="26" t="s">
        <v>545</v>
      </c>
      <c r="CY523" s="26"/>
      <c r="CZ523" s="26"/>
      <c r="DA523" s="26"/>
      <c r="DB523" s="26"/>
      <c r="DC523" s="26"/>
      <c r="DD523" s="26" t="s">
        <v>750</v>
      </c>
      <c r="DE523" s="26" t="s">
        <v>5391</v>
      </c>
      <c r="DF523" s="26" t="s">
        <v>5392</v>
      </c>
      <c r="DG523" s="26" t="s">
        <v>5393</v>
      </c>
      <c r="DH523" s="26">
        <v>2125988835</v>
      </c>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row>
    <row r="524" spans="1:155" x14ac:dyDescent="0.2">
      <c r="A524" s="739">
        <v>11396</v>
      </c>
      <c r="B524" s="26" t="s">
        <v>5394</v>
      </c>
      <c r="C524" s="26"/>
      <c r="D524" s="26"/>
      <c r="E524" s="26"/>
      <c r="F524" s="26"/>
      <c r="G524" s="26"/>
      <c r="H524" s="26"/>
      <c r="I524" s="26"/>
      <c r="J524" s="26" t="s">
        <v>4836</v>
      </c>
      <c r="K524" s="26" t="s">
        <v>4837</v>
      </c>
      <c r="L524" s="26" t="s">
        <v>821</v>
      </c>
      <c r="M524" s="26" t="s">
        <v>822</v>
      </c>
      <c r="N524" s="26" t="s">
        <v>823</v>
      </c>
      <c r="O524" s="26">
        <v>44114</v>
      </c>
      <c r="P524" s="26" t="s">
        <v>545</v>
      </c>
      <c r="Q524" s="26">
        <v>2166435854</v>
      </c>
      <c r="R524" s="26">
        <v>8004879654</v>
      </c>
      <c r="S524" s="26" t="s">
        <v>4838</v>
      </c>
      <c r="T524" s="26" t="s">
        <v>4839</v>
      </c>
      <c r="U524" s="26" t="s">
        <v>963</v>
      </c>
      <c r="V524" s="26" t="s">
        <v>4840</v>
      </c>
      <c r="W524" s="26" t="s">
        <v>4841</v>
      </c>
      <c r="X524" s="26" t="s">
        <v>4092</v>
      </c>
      <c r="Y524" s="26" t="s">
        <v>4842</v>
      </c>
      <c r="Z524" s="26" t="s">
        <v>4843</v>
      </c>
      <c r="AA524" s="26" t="s">
        <v>4844</v>
      </c>
      <c r="AB524" s="26">
        <v>2166435854</v>
      </c>
      <c r="AC524" s="26"/>
      <c r="AD524" s="26"/>
      <c r="AE524" s="26" t="s">
        <v>4840</v>
      </c>
      <c r="AF524" s="26" t="s">
        <v>4836</v>
      </c>
      <c r="AG524" s="26" t="s">
        <v>4837</v>
      </c>
      <c r="AH524" s="26" t="s">
        <v>821</v>
      </c>
      <c r="AI524" s="26" t="s">
        <v>822</v>
      </c>
      <c r="AJ524" s="26" t="s">
        <v>823</v>
      </c>
      <c r="AK524" s="26">
        <v>44114</v>
      </c>
      <c r="AL524" s="26" t="s">
        <v>545</v>
      </c>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t="s">
        <v>4845</v>
      </c>
      <c r="CG524" s="26"/>
      <c r="CH524" s="26"/>
      <c r="CI524" s="26"/>
      <c r="CJ524" s="26"/>
      <c r="CK524" s="26"/>
      <c r="CL524" s="26"/>
      <c r="CM524" s="26"/>
      <c r="CN524" s="26">
        <v>1245</v>
      </c>
      <c r="CO524" s="26">
        <v>1629</v>
      </c>
      <c r="CP524" s="26"/>
      <c r="CQ524" s="26"/>
      <c r="CR524" s="26"/>
      <c r="CS524" s="26" t="s">
        <v>561</v>
      </c>
      <c r="CT524" s="26">
        <v>12</v>
      </c>
      <c r="CU524" s="26"/>
      <c r="CV524" s="26"/>
      <c r="CW524" s="26">
        <v>10859</v>
      </c>
      <c r="CX524" s="26"/>
      <c r="CY524" s="26"/>
      <c r="CZ524" s="26"/>
      <c r="DA524" s="26"/>
      <c r="DB524" s="26"/>
      <c r="DC524" s="26"/>
      <c r="DD524" s="26" t="s">
        <v>2155</v>
      </c>
      <c r="DE524" s="26" t="s">
        <v>4846</v>
      </c>
      <c r="DF524" s="26" t="s">
        <v>4847</v>
      </c>
      <c r="DG524" s="26" t="s">
        <v>4840</v>
      </c>
      <c r="DH524" s="26">
        <v>2163286174</v>
      </c>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row>
    <row r="525" spans="1:155" x14ac:dyDescent="0.2">
      <c r="A525" s="739">
        <v>11581</v>
      </c>
      <c r="B525" s="26" t="s">
        <v>5395</v>
      </c>
      <c r="C525" s="26"/>
      <c r="D525" s="26"/>
      <c r="E525" s="26"/>
      <c r="F525" s="26"/>
      <c r="G525" s="26"/>
      <c r="H525" s="26"/>
      <c r="I525" s="26"/>
      <c r="J525" s="26" t="s">
        <v>4726</v>
      </c>
      <c r="K525" s="26"/>
      <c r="L525" s="26" t="s">
        <v>4727</v>
      </c>
      <c r="M525" s="26" t="s">
        <v>4728</v>
      </c>
      <c r="N525" s="26" t="s">
        <v>764</v>
      </c>
      <c r="O525" s="26">
        <v>54481</v>
      </c>
      <c r="P525" s="26">
        <v>8020</v>
      </c>
      <c r="Q525" s="26">
        <v>7153466000</v>
      </c>
      <c r="R525" s="26"/>
      <c r="S525" s="26" t="s">
        <v>4729</v>
      </c>
      <c r="T525" s="26" t="s">
        <v>3242</v>
      </c>
      <c r="U525" s="26" t="s">
        <v>553</v>
      </c>
      <c r="V525" s="26" t="s">
        <v>4730</v>
      </c>
      <c r="W525" s="26" t="s">
        <v>4731</v>
      </c>
      <c r="X525" s="26" t="s">
        <v>4732</v>
      </c>
      <c r="Y525" s="26" t="s">
        <v>1467</v>
      </c>
      <c r="Z525" s="26" t="s">
        <v>4733</v>
      </c>
      <c r="AA525" s="26" t="s">
        <v>4734</v>
      </c>
      <c r="AB525" s="26">
        <v>7153467923</v>
      </c>
      <c r="AC525" s="26"/>
      <c r="AD525" s="26"/>
      <c r="AE525" s="26" t="s">
        <v>4730</v>
      </c>
      <c r="AF525" s="26" t="s">
        <v>4726</v>
      </c>
      <c r="AG525" s="26" t="s">
        <v>545</v>
      </c>
      <c r="AH525" s="26" t="s">
        <v>4727</v>
      </c>
      <c r="AI525" s="26" t="s">
        <v>4728</v>
      </c>
      <c r="AJ525" s="26" t="s">
        <v>764</v>
      </c>
      <c r="AK525" s="26">
        <v>54481</v>
      </c>
      <c r="AL525" s="26" t="s">
        <v>545</v>
      </c>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t="s">
        <v>4735</v>
      </c>
      <c r="CG525" s="26"/>
      <c r="CH525" s="26"/>
      <c r="CI525" s="26"/>
      <c r="CJ525" s="26"/>
      <c r="CK525" s="26"/>
      <c r="CL525" s="26"/>
      <c r="CM525" s="26"/>
      <c r="CN525" s="26">
        <v>1422</v>
      </c>
      <c r="CO525" s="26">
        <v>756</v>
      </c>
      <c r="CP525" s="26"/>
      <c r="CQ525" s="26"/>
      <c r="CR525" s="26"/>
      <c r="CS525" s="26" t="s">
        <v>561</v>
      </c>
      <c r="CT525" s="26">
        <v>12</v>
      </c>
      <c r="CU525" s="26"/>
      <c r="CV525" s="26"/>
      <c r="CW525" s="26">
        <v>71099</v>
      </c>
      <c r="CX525" s="740">
        <v>169</v>
      </c>
      <c r="CY525" s="26"/>
      <c r="CZ525" s="26"/>
      <c r="DA525" s="26"/>
      <c r="DB525" s="26"/>
      <c r="DC525" s="26"/>
      <c r="DD525" s="26" t="s">
        <v>4086</v>
      </c>
      <c r="DE525" s="26" t="s">
        <v>4736</v>
      </c>
      <c r="DF525" s="26" t="s">
        <v>4737</v>
      </c>
      <c r="DG525" s="26" t="s">
        <v>4738</v>
      </c>
      <c r="DH525" s="26">
        <v>7153466605</v>
      </c>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row>
    <row r="526" spans="1:155" x14ac:dyDescent="0.2">
      <c r="A526" s="739">
        <v>11579</v>
      </c>
      <c r="B526" s="26" t="s">
        <v>5396</v>
      </c>
      <c r="C526" s="26"/>
      <c r="D526" s="26"/>
      <c r="E526" s="26"/>
      <c r="F526" s="26"/>
      <c r="G526" s="26"/>
      <c r="H526" s="26"/>
      <c r="I526" s="26"/>
      <c r="J526" s="26" t="s">
        <v>2408</v>
      </c>
      <c r="K526" s="26" t="s">
        <v>2409</v>
      </c>
      <c r="L526" s="26" t="s">
        <v>2410</v>
      </c>
      <c r="M526" s="26" t="s">
        <v>2410</v>
      </c>
      <c r="N526" s="26" t="s">
        <v>689</v>
      </c>
      <c r="O526" s="26">
        <v>6902</v>
      </c>
      <c r="P526" s="26" t="s">
        <v>545</v>
      </c>
      <c r="Q526" s="26">
        <v>6122344941</v>
      </c>
      <c r="R526" s="26">
        <v>6122344930</v>
      </c>
      <c r="S526" s="26" t="s">
        <v>5397</v>
      </c>
      <c r="T526" s="26" t="s">
        <v>5398</v>
      </c>
      <c r="U526" s="26" t="s">
        <v>647</v>
      </c>
      <c r="V526" s="26" t="s">
        <v>5399</v>
      </c>
      <c r="W526" s="26" t="s">
        <v>2416</v>
      </c>
      <c r="X526" s="26" t="s">
        <v>2621</v>
      </c>
      <c r="Y526" s="26" t="s">
        <v>5400</v>
      </c>
      <c r="Z526" s="26" t="s">
        <v>725</v>
      </c>
      <c r="AA526" s="26" t="s">
        <v>5396</v>
      </c>
      <c r="AB526" s="26">
        <v>2034853833</v>
      </c>
      <c r="AC526" s="26"/>
      <c r="AD526" s="26">
        <v>2034854300</v>
      </c>
      <c r="AE526" s="26" t="s">
        <v>5401</v>
      </c>
      <c r="AF526" s="26" t="s">
        <v>2408</v>
      </c>
      <c r="AG526" s="26" t="s">
        <v>2409</v>
      </c>
      <c r="AH526" s="26" t="s">
        <v>2410</v>
      </c>
      <c r="AI526" s="26" t="s">
        <v>2410</v>
      </c>
      <c r="AJ526" s="26" t="s">
        <v>689</v>
      </c>
      <c r="AK526" s="26">
        <v>6902</v>
      </c>
      <c r="AL526" s="26" t="s">
        <v>545</v>
      </c>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t="s">
        <v>5402</v>
      </c>
      <c r="CG526" s="26"/>
      <c r="CH526" s="26"/>
      <c r="CI526" s="26"/>
      <c r="CJ526" s="26"/>
      <c r="CK526" s="26"/>
      <c r="CL526" s="26"/>
      <c r="CM526" s="26"/>
      <c r="CN526" s="26">
        <v>1420</v>
      </c>
      <c r="CO526" s="26">
        <v>1703</v>
      </c>
      <c r="CP526" s="26"/>
      <c r="CQ526" s="26"/>
      <c r="CR526" s="26"/>
      <c r="CS526" s="26" t="s">
        <v>561</v>
      </c>
      <c r="CT526" s="26">
        <v>12</v>
      </c>
      <c r="CU526" s="26"/>
      <c r="CV526" s="26"/>
      <c r="CW526" s="26">
        <v>11835</v>
      </c>
      <c r="CX526" s="740">
        <v>3483</v>
      </c>
      <c r="CY526" s="26"/>
      <c r="CZ526" s="26"/>
      <c r="DA526" s="26"/>
      <c r="DB526" s="26"/>
      <c r="DC526" s="26"/>
      <c r="DD526" s="26" t="s">
        <v>551</v>
      </c>
      <c r="DE526" s="26" t="s">
        <v>2421</v>
      </c>
      <c r="DF526" s="26" t="s">
        <v>1012</v>
      </c>
      <c r="DG526" s="26" t="s">
        <v>5403</v>
      </c>
      <c r="DH526" s="26">
        <v>2035844287</v>
      </c>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row>
    <row r="527" spans="1:155" x14ac:dyDescent="0.2">
      <c r="A527" s="739">
        <v>11314</v>
      </c>
      <c r="B527" s="26" t="s">
        <v>5404</v>
      </c>
      <c r="C527" s="26"/>
      <c r="D527" s="26"/>
      <c r="E527" s="26"/>
      <c r="F527" s="26"/>
      <c r="G527" s="26"/>
      <c r="H527" s="26"/>
      <c r="I527" s="26"/>
      <c r="J527" s="26" t="s">
        <v>5405</v>
      </c>
      <c r="K527" s="26" t="s">
        <v>2409</v>
      </c>
      <c r="L527" s="26" t="s">
        <v>2410</v>
      </c>
      <c r="M527" s="26" t="s">
        <v>2411</v>
      </c>
      <c r="N527" s="26" t="s">
        <v>689</v>
      </c>
      <c r="O527" s="26">
        <v>6902</v>
      </c>
      <c r="P527" s="26" t="s">
        <v>545</v>
      </c>
      <c r="Q527" s="26">
        <v>2034853868</v>
      </c>
      <c r="R527" s="26">
        <v>2034854300</v>
      </c>
      <c r="S527" s="26" t="s">
        <v>1129</v>
      </c>
      <c r="T527" s="26" t="s">
        <v>5406</v>
      </c>
      <c r="U527" s="26" t="s">
        <v>647</v>
      </c>
      <c r="V527" s="26" t="s">
        <v>5407</v>
      </c>
      <c r="W527" s="26" t="s">
        <v>545</v>
      </c>
      <c r="X527" s="26" t="s">
        <v>5408</v>
      </c>
      <c r="Y527" s="26" t="s">
        <v>5409</v>
      </c>
      <c r="Z527" s="26" t="s">
        <v>1733</v>
      </c>
      <c r="AA527" s="26" t="s">
        <v>5404</v>
      </c>
      <c r="AB527" s="26">
        <v>2034854566</v>
      </c>
      <c r="AC527" s="26"/>
      <c r="AD527" s="26">
        <v>2034854300</v>
      </c>
      <c r="AE527" s="26" t="s">
        <v>5407</v>
      </c>
      <c r="AF527" s="26" t="s">
        <v>2408</v>
      </c>
      <c r="AG527" s="26" t="s">
        <v>2409</v>
      </c>
      <c r="AH527" s="26" t="s">
        <v>2410</v>
      </c>
      <c r="AI527" s="26" t="s">
        <v>2411</v>
      </c>
      <c r="AJ527" s="26" t="s">
        <v>689</v>
      </c>
      <c r="AK527" s="26">
        <v>6902</v>
      </c>
      <c r="AL527" s="26" t="s">
        <v>545</v>
      </c>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t="s">
        <v>2419</v>
      </c>
      <c r="CG527" s="26"/>
      <c r="CH527" s="26"/>
      <c r="CI527" s="26"/>
      <c r="CJ527" s="26"/>
      <c r="CK527" s="26"/>
      <c r="CL527" s="26"/>
      <c r="CM527" s="26"/>
      <c r="CN527" s="26">
        <v>1166</v>
      </c>
      <c r="CO527" s="26">
        <v>398</v>
      </c>
      <c r="CP527" s="26"/>
      <c r="CQ527" s="26"/>
      <c r="CR527" s="26"/>
      <c r="CS527" s="26" t="s">
        <v>561</v>
      </c>
      <c r="CT527" s="26">
        <v>12</v>
      </c>
      <c r="CU527" s="26"/>
      <c r="CV527" s="26"/>
      <c r="CW527" s="26">
        <v>74900</v>
      </c>
      <c r="CX527" s="740">
        <v>3483</v>
      </c>
      <c r="CY527" s="26"/>
      <c r="CZ527" s="26"/>
      <c r="DA527" s="26"/>
      <c r="DB527" s="26"/>
      <c r="DC527" s="26"/>
      <c r="DD527" s="26" t="s">
        <v>2621</v>
      </c>
      <c r="DE527" s="26" t="s">
        <v>5400</v>
      </c>
      <c r="DF527" s="26" t="s">
        <v>5410</v>
      </c>
      <c r="DG527" s="26" t="s">
        <v>5411</v>
      </c>
      <c r="DH527" s="26">
        <v>2034853833</v>
      </c>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row>
    <row r="528" spans="1:155" x14ac:dyDescent="0.2">
      <c r="A528" s="739">
        <v>11583</v>
      </c>
      <c r="B528" s="26" t="s">
        <v>5412</v>
      </c>
      <c r="C528" s="26"/>
      <c r="D528" s="26"/>
      <c r="E528" s="26"/>
      <c r="F528" s="26"/>
      <c r="G528" s="26"/>
      <c r="H528" s="26"/>
      <c r="I528" s="26"/>
      <c r="J528" s="26" t="s">
        <v>4726</v>
      </c>
      <c r="K528" s="26"/>
      <c r="L528" s="26" t="s">
        <v>4727</v>
      </c>
      <c r="M528" s="26" t="s">
        <v>4728</v>
      </c>
      <c r="N528" s="26" t="s">
        <v>764</v>
      </c>
      <c r="O528" s="26">
        <v>54481</v>
      </c>
      <c r="P528" s="26"/>
      <c r="Q528" s="26">
        <v>7153466000</v>
      </c>
      <c r="R528" s="26"/>
      <c r="S528" s="26" t="s">
        <v>4729</v>
      </c>
      <c r="T528" s="26" t="s">
        <v>3242</v>
      </c>
      <c r="U528" s="26" t="s">
        <v>553</v>
      </c>
      <c r="V528" s="26" t="s">
        <v>4730</v>
      </c>
      <c r="W528" s="26" t="s">
        <v>4731</v>
      </c>
      <c r="X528" s="26" t="s">
        <v>4732</v>
      </c>
      <c r="Y528" s="26" t="s">
        <v>1467</v>
      </c>
      <c r="Z528" s="26" t="s">
        <v>4733</v>
      </c>
      <c r="AA528" s="26" t="s">
        <v>4734</v>
      </c>
      <c r="AB528" s="26">
        <v>7153467923</v>
      </c>
      <c r="AC528" s="26"/>
      <c r="AD528" s="26"/>
      <c r="AE528" s="26" t="s">
        <v>4730</v>
      </c>
      <c r="AF528" s="26" t="s">
        <v>4726</v>
      </c>
      <c r="AG528" s="26" t="s">
        <v>545</v>
      </c>
      <c r="AH528" s="26" t="s">
        <v>4727</v>
      </c>
      <c r="AI528" s="26" t="s">
        <v>4728</v>
      </c>
      <c r="AJ528" s="26" t="s">
        <v>764</v>
      </c>
      <c r="AK528" s="26">
        <v>54481</v>
      </c>
      <c r="AL528" s="26" t="s">
        <v>545</v>
      </c>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t="s">
        <v>4735</v>
      </c>
      <c r="CG528" s="26"/>
      <c r="CH528" s="26"/>
      <c r="CI528" s="26"/>
      <c r="CJ528" s="26"/>
      <c r="CK528" s="26"/>
      <c r="CL528" s="26"/>
      <c r="CM528" s="26"/>
      <c r="CN528" s="26">
        <v>1424</v>
      </c>
      <c r="CO528" s="26">
        <v>756</v>
      </c>
      <c r="CP528" s="26"/>
      <c r="CQ528" s="26"/>
      <c r="CR528" s="26"/>
      <c r="CS528" s="26" t="s">
        <v>561</v>
      </c>
      <c r="CT528" s="26">
        <v>12</v>
      </c>
      <c r="CU528" s="26"/>
      <c r="CV528" s="26"/>
      <c r="CW528" s="26">
        <v>23442</v>
      </c>
      <c r="CX528" s="740">
        <v>169</v>
      </c>
      <c r="CY528" s="26"/>
      <c r="CZ528" s="26"/>
      <c r="DA528" s="26"/>
      <c r="DB528" s="26"/>
      <c r="DC528" s="26"/>
      <c r="DD528" s="26" t="s">
        <v>4086</v>
      </c>
      <c r="DE528" s="26" t="s">
        <v>4736</v>
      </c>
      <c r="DF528" s="26" t="s">
        <v>4737</v>
      </c>
      <c r="DG528" s="26" t="s">
        <v>4738</v>
      </c>
      <c r="DH528" s="26">
        <v>7153466605</v>
      </c>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row>
    <row r="529" spans="1:155" x14ac:dyDescent="0.2">
      <c r="A529" s="739">
        <v>10200</v>
      </c>
      <c r="B529" s="26" t="s">
        <v>5413</v>
      </c>
      <c r="C529" s="26"/>
      <c r="D529" s="26"/>
      <c r="E529" s="26"/>
      <c r="F529" s="26"/>
      <c r="G529" s="26"/>
      <c r="H529" s="26"/>
      <c r="I529" s="26"/>
      <c r="J529" s="26" t="s">
        <v>2639</v>
      </c>
      <c r="K529" s="26" t="s">
        <v>5414</v>
      </c>
      <c r="L529" s="26" t="s">
        <v>2641</v>
      </c>
      <c r="M529" s="26" t="s">
        <v>1635</v>
      </c>
      <c r="N529" s="26" t="s">
        <v>1178</v>
      </c>
      <c r="O529" s="26">
        <v>37402</v>
      </c>
      <c r="P529" s="548">
        <v>1330</v>
      </c>
      <c r="Q529" s="26">
        <v>4232944169</v>
      </c>
      <c r="R529" s="26">
        <v>4232942415</v>
      </c>
      <c r="S529" s="26" t="s">
        <v>755</v>
      </c>
      <c r="T529" s="26" t="s">
        <v>5415</v>
      </c>
      <c r="U529" s="26" t="s">
        <v>855</v>
      </c>
      <c r="V529" s="26" t="s">
        <v>5416</v>
      </c>
      <c r="W529" s="26" t="s">
        <v>5417</v>
      </c>
      <c r="X529" s="26" t="s">
        <v>2584</v>
      </c>
      <c r="Y529" s="26" t="s">
        <v>2645</v>
      </c>
      <c r="Z529" s="26" t="s">
        <v>661</v>
      </c>
      <c r="AA529" s="26" t="s">
        <v>2647</v>
      </c>
      <c r="AB529" s="26">
        <v>4232944169</v>
      </c>
      <c r="AC529" s="26">
        <v>44169</v>
      </c>
      <c r="AD529" s="26">
        <v>4232941800</v>
      </c>
      <c r="AE529" s="26" t="s">
        <v>2648</v>
      </c>
      <c r="AF529" s="26" t="s">
        <v>2639</v>
      </c>
      <c r="AG529" s="26" t="s">
        <v>2640</v>
      </c>
      <c r="AH529" s="26" t="s">
        <v>2641</v>
      </c>
      <c r="AI529" s="26" t="s">
        <v>1635</v>
      </c>
      <c r="AJ529" s="26" t="s">
        <v>1178</v>
      </c>
      <c r="AK529" s="26">
        <v>37402</v>
      </c>
      <c r="AL529" s="548" t="s">
        <v>545</v>
      </c>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t="s">
        <v>2653</v>
      </c>
      <c r="CG529" s="26"/>
      <c r="CH529" s="26"/>
      <c r="CI529" s="26"/>
      <c r="CJ529" s="26"/>
      <c r="CK529" s="26"/>
      <c r="CL529" s="26"/>
      <c r="CM529" s="26"/>
      <c r="CN529" s="26">
        <v>964</v>
      </c>
      <c r="CO529" s="26">
        <v>620</v>
      </c>
      <c r="CP529" s="26"/>
      <c r="CQ529" s="26"/>
      <c r="CR529" s="26"/>
      <c r="CS529" s="26" t="s">
        <v>561</v>
      </c>
      <c r="CT529" s="26">
        <v>12</v>
      </c>
      <c r="CU529" s="26"/>
      <c r="CV529" s="26"/>
      <c r="CW529" s="26">
        <v>67598</v>
      </c>
      <c r="CX529" s="740">
        <v>565</v>
      </c>
      <c r="CY529" s="26"/>
      <c r="CZ529" s="26"/>
      <c r="DA529" s="26"/>
      <c r="DB529" s="26"/>
      <c r="DC529" s="26"/>
      <c r="DD529" s="26" t="s">
        <v>562</v>
      </c>
      <c r="DE529" s="26" t="s">
        <v>2649</v>
      </c>
      <c r="DF529" s="26" t="s">
        <v>5418</v>
      </c>
      <c r="DG529" s="26" t="s">
        <v>5419</v>
      </c>
      <c r="DH529" s="26">
        <v>4232945519</v>
      </c>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row>
    <row r="530" spans="1:155" x14ac:dyDescent="0.2">
      <c r="A530" s="739">
        <v>11585</v>
      </c>
      <c r="B530" s="26" t="s">
        <v>5420</v>
      </c>
      <c r="C530" s="26"/>
      <c r="D530" s="26"/>
      <c r="E530" s="26"/>
      <c r="F530" s="26"/>
      <c r="G530" s="26"/>
      <c r="H530" s="26"/>
      <c r="I530" s="26"/>
      <c r="J530" s="26" t="s">
        <v>5421</v>
      </c>
      <c r="K530" s="26"/>
      <c r="L530" s="26" t="s">
        <v>5422</v>
      </c>
      <c r="M530" s="26" t="s">
        <v>5423</v>
      </c>
      <c r="N530" s="26" t="s">
        <v>550</v>
      </c>
      <c r="O530" s="26">
        <v>61554</v>
      </c>
      <c r="P530" s="26"/>
      <c r="Q530" s="26">
        <v>3093461161</v>
      </c>
      <c r="R530" s="26">
        <v>3094782391</v>
      </c>
      <c r="S530" s="26" t="s">
        <v>663</v>
      </c>
      <c r="T530" s="26" t="s">
        <v>5424</v>
      </c>
      <c r="U530" s="26" t="s">
        <v>553</v>
      </c>
      <c r="V530" s="26" t="s">
        <v>5425</v>
      </c>
      <c r="W530" s="26" t="s">
        <v>5426</v>
      </c>
      <c r="X530" s="26" t="s">
        <v>1195</v>
      </c>
      <c r="Y530" s="26" t="s">
        <v>5427</v>
      </c>
      <c r="Z530" s="26" t="s">
        <v>5428</v>
      </c>
      <c r="AA530" s="26" t="s">
        <v>5420</v>
      </c>
      <c r="AB530" s="26">
        <v>3093461161</v>
      </c>
      <c r="AC530" s="26">
        <v>2431</v>
      </c>
      <c r="AD530" s="26">
        <v>3094782431</v>
      </c>
      <c r="AE530" s="26" t="s">
        <v>5429</v>
      </c>
      <c r="AF530" s="26" t="s">
        <v>5421</v>
      </c>
      <c r="AG530" s="26"/>
      <c r="AH530" s="26" t="s">
        <v>5422</v>
      </c>
      <c r="AI530" s="26" t="s">
        <v>5423</v>
      </c>
      <c r="AJ530" s="26" t="s">
        <v>550</v>
      </c>
      <c r="AK530" s="26">
        <v>61554</v>
      </c>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t="s">
        <v>5430</v>
      </c>
      <c r="CG530" s="26"/>
      <c r="CH530" s="26"/>
      <c r="CI530" s="26"/>
      <c r="CJ530" s="26"/>
      <c r="CK530" s="26"/>
      <c r="CL530" s="26"/>
      <c r="CM530" s="26"/>
      <c r="CN530" s="26">
        <v>1426</v>
      </c>
      <c r="CO530" s="26">
        <v>1711</v>
      </c>
      <c r="CP530" s="26"/>
      <c r="CQ530" s="26"/>
      <c r="CR530" s="26"/>
      <c r="CS530" s="26" t="s">
        <v>561</v>
      </c>
      <c r="CT530" s="26">
        <v>12</v>
      </c>
      <c r="CU530" s="26"/>
      <c r="CV530" s="26"/>
      <c r="CW530" s="26">
        <v>67628</v>
      </c>
      <c r="CX530" s="740">
        <v>153</v>
      </c>
      <c r="CY530" s="26"/>
      <c r="CZ530" s="26"/>
      <c r="DA530" s="26"/>
      <c r="DB530" s="26"/>
      <c r="DC530" s="26"/>
      <c r="DD530" s="26" t="s">
        <v>5431</v>
      </c>
      <c r="DE530" s="26" t="s">
        <v>5432</v>
      </c>
      <c r="DF530" s="26" t="s">
        <v>5433</v>
      </c>
      <c r="DG530" s="26" t="s">
        <v>5434</v>
      </c>
      <c r="DH530" s="26">
        <v>3093461161</v>
      </c>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row>
    <row r="531" spans="1:155" x14ac:dyDescent="0.2">
      <c r="A531" s="739">
        <v>11586</v>
      </c>
      <c r="B531" s="26" t="s">
        <v>5435</v>
      </c>
      <c r="C531" s="26"/>
      <c r="D531" s="26"/>
      <c r="E531" s="26"/>
      <c r="F531" s="26"/>
      <c r="G531" s="26"/>
      <c r="H531" s="26"/>
      <c r="I531" s="26"/>
      <c r="J531" s="26" t="s">
        <v>5436</v>
      </c>
      <c r="K531" s="26"/>
      <c r="L531" s="26" t="s">
        <v>5437</v>
      </c>
      <c r="M531" s="26" t="s">
        <v>1425</v>
      </c>
      <c r="N531" s="26" t="s">
        <v>731</v>
      </c>
      <c r="O531" s="26">
        <v>19044</v>
      </c>
      <c r="P531" s="26" t="s">
        <v>545</v>
      </c>
      <c r="Q531" s="26"/>
      <c r="R531" s="26">
        <v>2159568145</v>
      </c>
      <c r="S531" s="26"/>
      <c r="T531" s="26"/>
      <c r="U531" s="26"/>
      <c r="V531" s="26"/>
      <c r="W531" s="26" t="s">
        <v>5198</v>
      </c>
      <c r="X531" s="26" t="s">
        <v>5438</v>
      </c>
      <c r="Y531" s="26" t="s">
        <v>4458</v>
      </c>
      <c r="Z531" s="26" t="s">
        <v>5439</v>
      </c>
      <c r="AA531" s="26" t="s">
        <v>5440</v>
      </c>
      <c r="AB531" s="26">
        <v>2159568320</v>
      </c>
      <c r="AC531" s="26"/>
      <c r="AD531" s="26">
        <v>2159568145</v>
      </c>
      <c r="AE531" s="26" t="s">
        <v>5441</v>
      </c>
      <c r="AF531" s="26" t="s">
        <v>5436</v>
      </c>
      <c r="AG531" s="26" t="s">
        <v>545</v>
      </c>
      <c r="AH531" s="26" t="s">
        <v>5437</v>
      </c>
      <c r="AI531" s="26" t="s">
        <v>1425</v>
      </c>
      <c r="AJ531" s="26" t="s">
        <v>731</v>
      </c>
      <c r="AK531" s="26">
        <v>19044</v>
      </c>
      <c r="AL531" s="26" t="s">
        <v>545</v>
      </c>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t="s">
        <v>5442</v>
      </c>
      <c r="CG531" s="26"/>
      <c r="CH531" s="26"/>
      <c r="CI531" s="26"/>
      <c r="CJ531" s="26"/>
      <c r="CK531" s="26"/>
      <c r="CL531" s="26"/>
      <c r="CM531" s="26"/>
      <c r="CN531" s="26">
        <v>1427</v>
      </c>
      <c r="CO531" s="26">
        <v>3214</v>
      </c>
      <c r="CP531" s="26"/>
      <c r="CQ531" s="26"/>
      <c r="CR531" s="26"/>
      <c r="CS531" s="26" t="s">
        <v>561</v>
      </c>
      <c r="CT531" s="26">
        <v>12</v>
      </c>
      <c r="CU531" s="26"/>
      <c r="CV531" s="26"/>
      <c r="CW531" s="26">
        <v>93262</v>
      </c>
      <c r="CX531" s="26"/>
      <c r="CY531" s="26"/>
      <c r="CZ531" s="26"/>
      <c r="DA531" s="26"/>
      <c r="DB531" s="26"/>
      <c r="DC531" s="26"/>
      <c r="DD531" s="26" t="s">
        <v>1385</v>
      </c>
      <c r="DE531" s="26" t="s">
        <v>5443</v>
      </c>
      <c r="DF531" s="26" t="s">
        <v>1705</v>
      </c>
      <c r="DG531" s="26" t="s">
        <v>5444</v>
      </c>
      <c r="DH531" s="26">
        <v>2159568302</v>
      </c>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row>
    <row r="532" spans="1:155" x14ac:dyDescent="0.2">
      <c r="A532" s="739">
        <v>11587</v>
      </c>
      <c r="B532" s="26" t="s">
        <v>5445</v>
      </c>
      <c r="C532" s="26"/>
      <c r="D532" s="26"/>
      <c r="E532" s="26"/>
      <c r="F532" s="26"/>
      <c r="G532" s="26"/>
      <c r="H532" s="26"/>
      <c r="I532" s="26"/>
      <c r="J532" s="26" t="s">
        <v>5436</v>
      </c>
      <c r="K532" s="26"/>
      <c r="L532" s="26" t="s">
        <v>5437</v>
      </c>
      <c r="M532" s="26" t="s">
        <v>1425</v>
      </c>
      <c r="N532" s="26" t="s">
        <v>731</v>
      </c>
      <c r="O532" s="26">
        <v>19044</v>
      </c>
      <c r="P532" s="26" t="s">
        <v>545</v>
      </c>
      <c r="Q532" s="26"/>
      <c r="R532" s="26">
        <v>2159568145</v>
      </c>
      <c r="S532" s="26"/>
      <c r="T532" s="26"/>
      <c r="U532" s="26"/>
      <c r="V532" s="26"/>
      <c r="W532" s="26" t="s">
        <v>5446</v>
      </c>
      <c r="X532" s="26" t="s">
        <v>5438</v>
      </c>
      <c r="Y532" s="26" t="s">
        <v>4458</v>
      </c>
      <c r="Z532" s="26" t="s">
        <v>5439</v>
      </c>
      <c r="AA532" s="26" t="s">
        <v>5440</v>
      </c>
      <c r="AB532" s="26">
        <v>2159568320</v>
      </c>
      <c r="AC532" s="26"/>
      <c r="AD532" s="26">
        <v>2159568145</v>
      </c>
      <c r="AE532" s="26" t="s">
        <v>5441</v>
      </c>
      <c r="AF532" s="26" t="s">
        <v>5436</v>
      </c>
      <c r="AG532" s="26" t="s">
        <v>545</v>
      </c>
      <c r="AH532" s="26" t="s">
        <v>5437</v>
      </c>
      <c r="AI532" s="26" t="s">
        <v>1425</v>
      </c>
      <c r="AJ532" s="26" t="s">
        <v>731</v>
      </c>
      <c r="AK532" s="26">
        <v>19044</v>
      </c>
      <c r="AL532" s="26" t="s">
        <v>545</v>
      </c>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t="s">
        <v>5442</v>
      </c>
      <c r="CG532" s="26"/>
      <c r="CH532" s="26"/>
      <c r="CI532" s="26"/>
      <c r="CJ532" s="26"/>
      <c r="CK532" s="26"/>
      <c r="CL532" s="26"/>
      <c r="CM532" s="26"/>
      <c r="CN532" s="26">
        <v>1428</v>
      </c>
      <c r="CO532" s="26">
        <v>3214</v>
      </c>
      <c r="CP532" s="26"/>
      <c r="CQ532" s="26"/>
      <c r="CR532" s="26"/>
      <c r="CS532" s="26" t="s">
        <v>561</v>
      </c>
      <c r="CT532" s="26">
        <v>12</v>
      </c>
      <c r="CU532" s="26"/>
      <c r="CV532" s="26"/>
      <c r="CW532" s="26">
        <v>67644</v>
      </c>
      <c r="CX532" s="26"/>
      <c r="CY532" s="26"/>
      <c r="CZ532" s="26"/>
      <c r="DA532" s="26"/>
      <c r="DB532" s="26"/>
      <c r="DC532" s="26"/>
      <c r="DD532" s="26" t="s">
        <v>1385</v>
      </c>
      <c r="DE532" s="26" t="s">
        <v>5443</v>
      </c>
      <c r="DF532" s="26" t="s">
        <v>1705</v>
      </c>
      <c r="DG532" s="26" t="s">
        <v>5444</v>
      </c>
      <c r="DH532" s="26">
        <v>2159568302</v>
      </c>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row>
    <row r="533" spans="1:155" x14ac:dyDescent="0.2">
      <c r="A533" s="739">
        <v>11590</v>
      </c>
      <c r="B533" s="26" t="s">
        <v>5447</v>
      </c>
      <c r="C533" s="26"/>
      <c r="D533" s="26"/>
      <c r="E533" s="26"/>
      <c r="F533" s="26"/>
      <c r="G533" s="26"/>
      <c r="H533" s="26"/>
      <c r="I533" s="26"/>
      <c r="J533" s="26" t="s">
        <v>4126</v>
      </c>
      <c r="K533" s="26"/>
      <c r="L533" s="26" t="s">
        <v>2043</v>
      </c>
      <c r="M533" s="26" t="s">
        <v>2044</v>
      </c>
      <c r="N533" s="26" t="s">
        <v>644</v>
      </c>
      <c r="O533" s="738">
        <v>68103</v>
      </c>
      <c r="P533" s="26">
        <v>646</v>
      </c>
      <c r="Q533" s="26">
        <v>4028273424</v>
      </c>
      <c r="R533" s="26">
        <v>4028273432</v>
      </c>
      <c r="S533" s="26" t="s">
        <v>4127</v>
      </c>
      <c r="T533" s="26" t="s">
        <v>4128</v>
      </c>
      <c r="U533" s="26" t="s">
        <v>4129</v>
      </c>
      <c r="V533" s="26" t="s">
        <v>4130</v>
      </c>
      <c r="W533" s="26" t="s">
        <v>4131</v>
      </c>
      <c r="X533" s="26" t="s">
        <v>4127</v>
      </c>
      <c r="Y533" s="26" t="s">
        <v>4128</v>
      </c>
      <c r="Z533" s="26" t="s">
        <v>4129</v>
      </c>
      <c r="AA533" s="26" t="s">
        <v>5447</v>
      </c>
      <c r="AB533" s="26">
        <v>4028273424</v>
      </c>
      <c r="AC533" s="26">
        <v>4094</v>
      </c>
      <c r="AD533" s="26">
        <v>4028273432</v>
      </c>
      <c r="AE533" s="26" t="s">
        <v>4132</v>
      </c>
      <c r="AF533" s="26" t="s">
        <v>4126</v>
      </c>
      <c r="AG533" s="26" t="s">
        <v>545</v>
      </c>
      <c r="AH533" s="26" t="s">
        <v>2043</v>
      </c>
      <c r="AI533" s="26" t="s">
        <v>2044</v>
      </c>
      <c r="AJ533" s="26" t="s">
        <v>644</v>
      </c>
      <c r="AK533" s="548">
        <v>68103</v>
      </c>
      <c r="AL533" s="26">
        <v>646</v>
      </c>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t="s">
        <v>4133</v>
      </c>
      <c r="CG533" s="26"/>
      <c r="CH533" s="26"/>
      <c r="CI533" s="26"/>
      <c r="CJ533" s="26"/>
      <c r="CK533" s="26"/>
      <c r="CL533" s="26"/>
      <c r="CM533" s="26"/>
      <c r="CN533" s="26">
        <v>2837</v>
      </c>
      <c r="CO533" s="26">
        <v>1362</v>
      </c>
      <c r="CP533" s="26"/>
      <c r="CQ533" s="26"/>
      <c r="CR533" s="26"/>
      <c r="CS533" s="26" t="s">
        <v>561</v>
      </c>
      <c r="CT533" s="26">
        <v>12</v>
      </c>
      <c r="CU533" s="26"/>
      <c r="CV533" s="26"/>
      <c r="CW533" s="26">
        <v>21962</v>
      </c>
      <c r="CX533" s="26"/>
      <c r="CY533" s="26"/>
      <c r="CZ533" s="26"/>
      <c r="DA533" s="26"/>
      <c r="DB533" s="26"/>
      <c r="DC533" s="26"/>
      <c r="DD533" s="26" t="s">
        <v>545</v>
      </c>
      <c r="DE533" s="26" t="s">
        <v>545</v>
      </c>
      <c r="DF533" s="26" t="s">
        <v>545</v>
      </c>
      <c r="DG533" s="26" t="s">
        <v>545</v>
      </c>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row>
    <row r="534" spans="1:155" x14ac:dyDescent="0.2">
      <c r="A534" s="739">
        <v>11591</v>
      </c>
      <c r="B534" s="26" t="s">
        <v>5448</v>
      </c>
      <c r="C534" s="26" t="s">
        <v>545</v>
      </c>
      <c r="D534" s="26"/>
      <c r="E534" s="26"/>
      <c r="F534" s="26"/>
      <c r="G534" s="26" t="s">
        <v>545</v>
      </c>
      <c r="H534" s="26" t="s">
        <v>545</v>
      </c>
      <c r="I534" s="26" t="s">
        <v>545</v>
      </c>
      <c r="J534" s="26" t="s">
        <v>5449</v>
      </c>
      <c r="K534" s="26" t="s">
        <v>5450</v>
      </c>
      <c r="L534" s="26" t="s">
        <v>730</v>
      </c>
      <c r="M534" s="26" t="s">
        <v>730</v>
      </c>
      <c r="N534" s="26" t="s">
        <v>731</v>
      </c>
      <c r="O534" s="738">
        <v>19103</v>
      </c>
      <c r="P534" s="26">
        <v>7008</v>
      </c>
      <c r="Q534" s="26">
        <v>2678259206</v>
      </c>
      <c r="R534" s="26">
        <v>2156259097</v>
      </c>
      <c r="S534" s="26" t="s">
        <v>750</v>
      </c>
      <c r="T534" s="26" t="s">
        <v>5451</v>
      </c>
      <c r="U534" s="26" t="s">
        <v>5452</v>
      </c>
      <c r="V534" s="26" t="s">
        <v>5453</v>
      </c>
      <c r="W534" s="26" t="s">
        <v>5454</v>
      </c>
      <c r="X534" s="26" t="s">
        <v>3348</v>
      </c>
      <c r="Y534" s="26" t="s">
        <v>5455</v>
      </c>
      <c r="Z534" s="26" t="s">
        <v>1520</v>
      </c>
      <c r="AA534" s="26" t="s">
        <v>5448</v>
      </c>
      <c r="AB534" s="26">
        <v>2678259330</v>
      </c>
      <c r="AC534" s="26"/>
      <c r="AD534" s="26">
        <v>2156259097</v>
      </c>
      <c r="AE534" s="26" t="s">
        <v>5453</v>
      </c>
      <c r="AF534" s="26" t="s">
        <v>5449</v>
      </c>
      <c r="AG534" s="26" t="s">
        <v>5450</v>
      </c>
      <c r="AH534" s="26" t="s">
        <v>730</v>
      </c>
      <c r="AI534" s="26" t="s">
        <v>730</v>
      </c>
      <c r="AJ534" s="26" t="s">
        <v>731</v>
      </c>
      <c r="AK534" s="548">
        <v>19103</v>
      </c>
      <c r="AL534" s="26">
        <v>7008</v>
      </c>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t="s">
        <v>5456</v>
      </c>
      <c r="CG534" s="26"/>
      <c r="CH534" s="26"/>
      <c r="CI534" s="26"/>
      <c r="CJ534" s="26"/>
      <c r="CK534" s="26"/>
      <c r="CL534" s="26"/>
      <c r="CM534" s="26"/>
      <c r="CN534" s="26">
        <v>1431</v>
      </c>
      <c r="CO534" s="26">
        <v>1804</v>
      </c>
      <c r="CP534" s="26"/>
      <c r="CQ534" s="26"/>
      <c r="CR534" s="26"/>
      <c r="CS534" s="26" t="s">
        <v>561</v>
      </c>
      <c r="CT534" s="26">
        <v>12</v>
      </c>
      <c r="CU534" s="26"/>
      <c r="CV534" s="26"/>
      <c r="CW534" s="26">
        <v>14974</v>
      </c>
      <c r="CX534" s="26" t="s">
        <v>545</v>
      </c>
      <c r="CY534" s="26"/>
      <c r="CZ534" s="26"/>
      <c r="DA534" s="26"/>
      <c r="DB534" s="26"/>
      <c r="DC534" s="26" t="s">
        <v>545</v>
      </c>
      <c r="DD534" s="26" t="s">
        <v>5457</v>
      </c>
      <c r="DE534" s="26" t="s">
        <v>5451</v>
      </c>
      <c r="DF534" s="26" t="s">
        <v>5458</v>
      </c>
      <c r="DG534" s="26" t="s">
        <v>5459</v>
      </c>
      <c r="DH534" s="26">
        <v>2678259206</v>
      </c>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row>
    <row r="535" spans="1:155" x14ac:dyDescent="0.2">
      <c r="A535" s="739">
        <v>11592</v>
      </c>
      <c r="B535" s="26" t="s">
        <v>5460</v>
      </c>
      <c r="C535" s="26"/>
      <c r="D535" s="26"/>
      <c r="E535" s="26"/>
      <c r="F535" s="26"/>
      <c r="G535" s="26"/>
      <c r="H535" s="26"/>
      <c r="I535" s="26"/>
      <c r="J535" s="26" t="s">
        <v>5461</v>
      </c>
      <c r="K535" s="26"/>
      <c r="L535" s="26" t="s">
        <v>2242</v>
      </c>
      <c r="M535" s="26" t="s">
        <v>1425</v>
      </c>
      <c r="N535" s="26" t="s">
        <v>731</v>
      </c>
      <c r="O535" s="26">
        <v>19422</v>
      </c>
      <c r="P535" s="26">
        <v>754</v>
      </c>
      <c r="Q535" s="26">
        <v>6103975094</v>
      </c>
      <c r="R535" s="26">
        <v>6103975183</v>
      </c>
      <c r="S535" s="26" t="s">
        <v>5462</v>
      </c>
      <c r="T535" s="26" t="s">
        <v>5463</v>
      </c>
      <c r="U535" s="26" t="s">
        <v>5464</v>
      </c>
      <c r="V535" s="26" t="s">
        <v>5465</v>
      </c>
      <c r="W535" s="26" t="s">
        <v>5466</v>
      </c>
      <c r="X535" s="26" t="s">
        <v>5462</v>
      </c>
      <c r="Y535" s="26" t="s">
        <v>5463</v>
      </c>
      <c r="Z535" s="26" t="s">
        <v>5464</v>
      </c>
      <c r="AA535" s="26" t="s">
        <v>5467</v>
      </c>
      <c r="AB535" s="26">
        <v>6103975443</v>
      </c>
      <c r="AC535" s="26"/>
      <c r="AD535" s="26">
        <v>6103975183</v>
      </c>
      <c r="AE535" s="26" t="s">
        <v>5465</v>
      </c>
      <c r="AF535" s="26" t="s">
        <v>5468</v>
      </c>
      <c r="AG535" s="26" t="s">
        <v>545</v>
      </c>
      <c r="AH535" s="26" t="s">
        <v>2242</v>
      </c>
      <c r="AI535" s="26" t="s">
        <v>1425</v>
      </c>
      <c r="AJ535" s="26" t="s">
        <v>731</v>
      </c>
      <c r="AK535" s="26">
        <v>19422</v>
      </c>
      <c r="AL535" s="26" t="s">
        <v>545</v>
      </c>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t="s">
        <v>5469</v>
      </c>
      <c r="CG535" s="26"/>
      <c r="CH535" s="26"/>
      <c r="CI535" s="26"/>
      <c r="CJ535" s="26"/>
      <c r="CK535" s="26"/>
      <c r="CL535" s="26"/>
      <c r="CM535" s="26"/>
      <c r="CN535" s="26">
        <v>1432</v>
      </c>
      <c r="CO535" s="26">
        <v>2213</v>
      </c>
      <c r="CP535" s="26"/>
      <c r="CQ535" s="26"/>
      <c r="CR535" s="26"/>
      <c r="CS535" s="26" t="s">
        <v>561</v>
      </c>
      <c r="CT535" s="26">
        <v>12</v>
      </c>
      <c r="CU535" s="26"/>
      <c r="CV535" s="26"/>
      <c r="CW535" s="26">
        <v>12262</v>
      </c>
      <c r="CX535" s="26"/>
      <c r="CY535" s="26"/>
      <c r="CZ535" s="26"/>
      <c r="DA535" s="26"/>
      <c r="DB535" s="26"/>
      <c r="DC535" s="26"/>
      <c r="DD535" s="26" t="s">
        <v>3221</v>
      </c>
      <c r="DE535" s="26" t="s">
        <v>5470</v>
      </c>
      <c r="DF535" s="26" t="s">
        <v>5471</v>
      </c>
      <c r="DG535" s="26" t="s">
        <v>5472</v>
      </c>
      <c r="DH535" s="26">
        <v>6103975274</v>
      </c>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row>
    <row r="536" spans="1:155" x14ac:dyDescent="0.2">
      <c r="A536" s="739">
        <v>11593</v>
      </c>
      <c r="B536" s="26" t="s">
        <v>5473</v>
      </c>
      <c r="C536" s="26"/>
      <c r="D536" s="26"/>
      <c r="E536" s="26"/>
      <c r="F536" s="26"/>
      <c r="G536" s="26"/>
      <c r="H536" s="26"/>
      <c r="I536" s="26"/>
      <c r="J536" s="26" t="s">
        <v>5474</v>
      </c>
      <c r="K536" s="26"/>
      <c r="L536" s="26" t="s">
        <v>780</v>
      </c>
      <c r="M536" s="26" t="s">
        <v>781</v>
      </c>
      <c r="N536" s="26" t="s">
        <v>731</v>
      </c>
      <c r="O536" s="26">
        <v>17105</v>
      </c>
      <c r="P536" s="26">
        <v>2361</v>
      </c>
      <c r="Q536" s="26">
        <v>7172344941</v>
      </c>
      <c r="R536" s="26">
        <v>7172556326</v>
      </c>
      <c r="S536" s="26" t="s">
        <v>769</v>
      </c>
      <c r="T536" s="26" t="s">
        <v>5475</v>
      </c>
      <c r="U536" s="26" t="s">
        <v>855</v>
      </c>
      <c r="V536" s="26" t="s">
        <v>545</v>
      </c>
      <c r="W536" s="26" t="s">
        <v>5476</v>
      </c>
      <c r="X536" s="26" t="s">
        <v>5477</v>
      </c>
      <c r="Y536" s="26" t="s">
        <v>5478</v>
      </c>
      <c r="Z536" s="26" t="s">
        <v>661</v>
      </c>
      <c r="AA536" s="26" t="s">
        <v>5473</v>
      </c>
      <c r="AB536" s="26">
        <v>7172344941</v>
      </c>
      <c r="AC536" s="26">
        <v>2347</v>
      </c>
      <c r="AD536" s="26">
        <v>7172556317</v>
      </c>
      <c r="AE536" s="26" t="s">
        <v>5479</v>
      </c>
      <c r="AF536" s="26" t="s">
        <v>5474</v>
      </c>
      <c r="AG536" s="26"/>
      <c r="AH536" s="26" t="s">
        <v>780</v>
      </c>
      <c r="AI536" s="26" t="s">
        <v>781</v>
      </c>
      <c r="AJ536" s="26" t="s">
        <v>731</v>
      </c>
      <c r="AK536" s="26">
        <v>17105</v>
      </c>
      <c r="AL536" s="26">
        <v>2361</v>
      </c>
      <c r="AM536" s="26" t="s">
        <v>1957</v>
      </c>
      <c r="AN536" s="26" t="s">
        <v>5480</v>
      </c>
      <c r="AO536" s="26" t="s">
        <v>661</v>
      </c>
      <c r="AP536" s="26" t="s">
        <v>5473</v>
      </c>
      <c r="AQ536" s="26">
        <v>7172344941</v>
      </c>
      <c r="AR536" s="26">
        <v>2419</v>
      </c>
      <c r="AS536" s="26">
        <v>7172556317</v>
      </c>
      <c r="AT536" s="26" t="s">
        <v>5481</v>
      </c>
      <c r="AU536" s="26" t="s">
        <v>5474</v>
      </c>
      <c r="AV536" s="26"/>
      <c r="AW536" s="26" t="s">
        <v>780</v>
      </c>
      <c r="AX536" s="26" t="s">
        <v>781</v>
      </c>
      <c r="AY536" s="26" t="s">
        <v>731</v>
      </c>
      <c r="AZ536" s="26" t="s">
        <v>5482</v>
      </c>
      <c r="BA536" s="26" t="s">
        <v>5483</v>
      </c>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t="s">
        <v>5484</v>
      </c>
      <c r="CG536" s="26"/>
      <c r="CH536" s="26"/>
      <c r="CI536" s="26"/>
      <c r="CJ536" s="26"/>
      <c r="CK536" s="26"/>
      <c r="CL536" s="26"/>
      <c r="CM536" s="26"/>
      <c r="CN536" s="26">
        <v>1433</v>
      </c>
      <c r="CO536" s="26">
        <v>1870</v>
      </c>
      <c r="CP536" s="26">
        <v>1864</v>
      </c>
      <c r="CQ536" s="26"/>
      <c r="CR536" s="26"/>
      <c r="CS536" s="26" t="s">
        <v>561</v>
      </c>
      <c r="CT536" s="26">
        <v>12</v>
      </c>
      <c r="CU536" s="26"/>
      <c r="CV536" s="26"/>
      <c r="CW536" s="26">
        <v>14990</v>
      </c>
      <c r="CX536" s="26"/>
      <c r="CY536" s="26"/>
      <c r="CZ536" s="26"/>
      <c r="DA536" s="26"/>
      <c r="DB536" s="26"/>
      <c r="DC536" s="26"/>
      <c r="DD536" s="26" t="s">
        <v>1965</v>
      </c>
      <c r="DE536" s="26" t="s">
        <v>5485</v>
      </c>
      <c r="DF536" s="26" t="s">
        <v>5486</v>
      </c>
      <c r="DG536" s="26" t="s">
        <v>5487</v>
      </c>
      <c r="DH536" s="26">
        <v>7172344941</v>
      </c>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row>
    <row r="537" spans="1:155" x14ac:dyDescent="0.2">
      <c r="A537" s="739">
        <v>11594</v>
      </c>
      <c r="B537" s="26" t="s">
        <v>5488</v>
      </c>
      <c r="C537" s="26"/>
      <c r="D537" s="26"/>
      <c r="E537" s="26"/>
      <c r="F537" s="26"/>
      <c r="G537" s="26"/>
      <c r="H537" s="26"/>
      <c r="I537" s="26"/>
      <c r="J537" s="26" t="s">
        <v>5489</v>
      </c>
      <c r="K537" s="26" t="s">
        <v>5490</v>
      </c>
      <c r="L537" s="26" t="s">
        <v>5491</v>
      </c>
      <c r="M537" s="26" t="s">
        <v>1266</v>
      </c>
      <c r="N537" s="26" t="s">
        <v>973</v>
      </c>
      <c r="O537" s="26">
        <v>77389</v>
      </c>
      <c r="P537" s="26" t="s">
        <v>545</v>
      </c>
      <c r="Q537" s="26">
        <v>8326245880</v>
      </c>
      <c r="R537" s="26">
        <v>26232143656</v>
      </c>
      <c r="S537" s="26" t="s">
        <v>5492</v>
      </c>
      <c r="T537" s="26" t="s">
        <v>5493</v>
      </c>
      <c r="U537" s="26" t="s">
        <v>3228</v>
      </c>
      <c r="V537" s="26" t="s">
        <v>5494</v>
      </c>
      <c r="W537" s="26" t="s">
        <v>5495</v>
      </c>
      <c r="X537" s="26" t="s">
        <v>5492</v>
      </c>
      <c r="Y537" s="26" t="s">
        <v>5493</v>
      </c>
      <c r="Z537" s="26" t="s">
        <v>5496</v>
      </c>
      <c r="AA537" s="26" t="s">
        <v>5488</v>
      </c>
      <c r="AB537" s="26">
        <v>3464749259</v>
      </c>
      <c r="AC537" s="26"/>
      <c r="AD537" s="26">
        <v>2623143656</v>
      </c>
      <c r="AE537" s="26" t="s">
        <v>5494</v>
      </c>
      <c r="AF537" s="26" t="s">
        <v>5489</v>
      </c>
      <c r="AG537" s="26" t="s">
        <v>5490</v>
      </c>
      <c r="AH537" s="26" t="s">
        <v>5491</v>
      </c>
      <c r="AI537" s="26" t="s">
        <v>1266</v>
      </c>
      <c r="AJ537" s="26" t="s">
        <v>973</v>
      </c>
      <c r="AK537" s="26">
        <v>77389</v>
      </c>
      <c r="AL537" s="26" t="s">
        <v>545</v>
      </c>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v>1434</v>
      </c>
      <c r="CO537" s="26">
        <v>1805</v>
      </c>
      <c r="CP537" s="26"/>
      <c r="CQ537" s="26"/>
      <c r="CR537" s="26"/>
      <c r="CS537" s="26" t="s">
        <v>561</v>
      </c>
      <c r="CT537" s="26">
        <v>12</v>
      </c>
      <c r="CU537" s="26"/>
      <c r="CV537" s="26"/>
      <c r="CW537" s="26">
        <v>12297</v>
      </c>
      <c r="CX537" s="26"/>
      <c r="CY537" s="26"/>
      <c r="CZ537" s="26"/>
      <c r="DA537" s="26"/>
      <c r="DB537" s="26"/>
      <c r="DC537" s="26"/>
      <c r="DD537" s="26" t="s">
        <v>1248</v>
      </c>
      <c r="DE537" s="26" t="s">
        <v>5497</v>
      </c>
      <c r="DF537" s="26" t="s">
        <v>5498</v>
      </c>
      <c r="DG537" s="26" t="s">
        <v>5499</v>
      </c>
      <c r="DH537" s="26">
        <v>3464749421</v>
      </c>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row>
    <row r="538" spans="1:155" x14ac:dyDescent="0.2">
      <c r="A538" s="739">
        <v>10204</v>
      </c>
      <c r="B538" s="26" t="s">
        <v>5500</v>
      </c>
      <c r="C538" s="26"/>
      <c r="D538" s="26"/>
      <c r="E538" s="26"/>
      <c r="F538" s="26"/>
      <c r="G538" s="26"/>
      <c r="H538" s="26"/>
      <c r="I538" s="26"/>
      <c r="J538" s="26" t="s">
        <v>5501</v>
      </c>
      <c r="K538" s="26" t="s">
        <v>5333</v>
      </c>
      <c r="L538" s="26" t="s">
        <v>4572</v>
      </c>
      <c r="M538" s="26"/>
      <c r="N538" s="26" t="s">
        <v>973</v>
      </c>
      <c r="O538" s="26">
        <v>77079</v>
      </c>
      <c r="P538" s="26" t="s">
        <v>545</v>
      </c>
      <c r="Q538" s="26">
        <v>2813687270</v>
      </c>
      <c r="R538" s="26">
        <v>2813687268</v>
      </c>
      <c r="S538" s="26" t="s">
        <v>5502</v>
      </c>
      <c r="T538" s="26" t="s">
        <v>5503</v>
      </c>
      <c r="U538" s="26" t="s">
        <v>734</v>
      </c>
      <c r="V538" s="26" t="s">
        <v>5504</v>
      </c>
      <c r="W538" s="26" t="s">
        <v>5505</v>
      </c>
      <c r="X538" s="26" t="s">
        <v>4304</v>
      </c>
      <c r="Y538" s="26" t="s">
        <v>5506</v>
      </c>
      <c r="Z538" s="26" t="s">
        <v>5507</v>
      </c>
      <c r="AA538" s="26" t="s">
        <v>5500</v>
      </c>
      <c r="AB538" s="26">
        <v>2813687277</v>
      </c>
      <c r="AC538" s="26"/>
      <c r="AD538" s="26"/>
      <c r="AE538" s="26" t="s">
        <v>5508</v>
      </c>
      <c r="AF538" s="26" t="s">
        <v>5509</v>
      </c>
      <c r="AG538" s="26" t="s">
        <v>545</v>
      </c>
      <c r="AH538" s="26" t="s">
        <v>4572</v>
      </c>
      <c r="AI538" s="26"/>
      <c r="AJ538" s="26" t="s">
        <v>973</v>
      </c>
      <c r="AK538" s="26">
        <v>77210</v>
      </c>
      <c r="AL538" s="26">
        <v>4484</v>
      </c>
      <c r="AM538" s="26" t="s">
        <v>3435</v>
      </c>
      <c r="AN538" s="26" t="s">
        <v>5510</v>
      </c>
      <c r="AO538" s="26" t="s">
        <v>2618</v>
      </c>
      <c r="AP538" s="26" t="s">
        <v>5500</v>
      </c>
      <c r="AQ538" s="26">
        <v>2813687298</v>
      </c>
      <c r="AR538" s="26"/>
      <c r="AS538" s="26">
        <v>2813687286</v>
      </c>
      <c r="AT538" s="26" t="s">
        <v>5511</v>
      </c>
      <c r="AU538" s="26" t="s">
        <v>5509</v>
      </c>
      <c r="AV538" s="26" t="s">
        <v>545</v>
      </c>
      <c r="AW538" s="26" t="s">
        <v>1265</v>
      </c>
      <c r="AX538" s="26"/>
      <c r="AY538" s="26" t="s">
        <v>973</v>
      </c>
      <c r="AZ538" s="26" t="s">
        <v>5512</v>
      </c>
      <c r="BA538" s="26" t="s">
        <v>545</v>
      </c>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t="s">
        <v>5513</v>
      </c>
      <c r="CG538" s="26"/>
      <c r="CH538" s="26"/>
      <c r="CI538" s="26"/>
      <c r="CJ538" s="26"/>
      <c r="CK538" s="26"/>
      <c r="CL538" s="26"/>
      <c r="CM538" s="26"/>
      <c r="CN538" s="26">
        <v>508</v>
      </c>
      <c r="CO538" s="26">
        <v>632</v>
      </c>
      <c r="CP538" s="26">
        <v>664</v>
      </c>
      <c r="CQ538" s="26"/>
      <c r="CR538" s="26"/>
      <c r="CS538" s="26" t="s">
        <v>561</v>
      </c>
      <c r="CT538" s="26">
        <v>12</v>
      </c>
      <c r="CU538" s="26"/>
      <c r="CV538" s="26"/>
      <c r="CW538" s="26">
        <v>67784</v>
      </c>
      <c r="CX538" s="740">
        <v>520</v>
      </c>
      <c r="CY538" s="26"/>
      <c r="CZ538" s="26"/>
      <c r="DA538" s="26"/>
      <c r="DB538" s="26"/>
      <c r="DC538" s="26"/>
      <c r="DD538" s="26" t="s">
        <v>5502</v>
      </c>
      <c r="DE538" s="26" t="s">
        <v>5503</v>
      </c>
      <c r="DF538" s="26" t="s">
        <v>734</v>
      </c>
      <c r="DG538" s="26" t="s">
        <v>5504</v>
      </c>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row>
    <row r="539" spans="1:155" x14ac:dyDescent="0.2">
      <c r="A539" s="739">
        <v>10395</v>
      </c>
      <c r="B539" s="26" t="s">
        <v>5514</v>
      </c>
      <c r="C539" s="26"/>
      <c r="D539" s="26"/>
      <c r="E539" s="26"/>
      <c r="F539" s="26"/>
      <c r="G539" s="26"/>
      <c r="H539" s="26"/>
      <c r="I539" s="26"/>
      <c r="J539" s="26" t="s">
        <v>5515</v>
      </c>
      <c r="K539" s="26" t="s">
        <v>1175</v>
      </c>
      <c r="L539" s="26" t="s">
        <v>1424</v>
      </c>
      <c r="M539" s="26" t="s">
        <v>1425</v>
      </c>
      <c r="N539" s="26" t="s">
        <v>731</v>
      </c>
      <c r="O539" s="26">
        <v>19004</v>
      </c>
      <c r="P539" s="26" t="s">
        <v>545</v>
      </c>
      <c r="Q539" s="26">
        <v>6102067836</v>
      </c>
      <c r="R539" s="26"/>
      <c r="S539" s="26" t="s">
        <v>1669</v>
      </c>
      <c r="T539" s="26" t="s">
        <v>5516</v>
      </c>
      <c r="U539" s="26" t="s">
        <v>4149</v>
      </c>
      <c r="V539" s="26" t="s">
        <v>5517</v>
      </c>
      <c r="W539" s="26" t="s">
        <v>5518</v>
      </c>
      <c r="X539" s="26" t="s">
        <v>5519</v>
      </c>
      <c r="Y539" s="26" t="s">
        <v>5520</v>
      </c>
      <c r="Z539" s="26" t="s">
        <v>5521</v>
      </c>
      <c r="AA539" s="26" t="s">
        <v>5514</v>
      </c>
      <c r="AB539" s="26">
        <v>6105382130</v>
      </c>
      <c r="AC539" s="26"/>
      <c r="AD539" s="26"/>
      <c r="AE539" s="26" t="s">
        <v>5517</v>
      </c>
      <c r="AF539" s="26" t="s">
        <v>5515</v>
      </c>
      <c r="AG539" s="26" t="s">
        <v>1175</v>
      </c>
      <c r="AH539" s="26" t="s">
        <v>1424</v>
      </c>
      <c r="AI539" s="26" t="s">
        <v>1425</v>
      </c>
      <c r="AJ539" s="26" t="s">
        <v>731</v>
      </c>
      <c r="AK539" s="26">
        <v>19004</v>
      </c>
      <c r="AL539" s="26" t="s">
        <v>545</v>
      </c>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t="s">
        <v>5522</v>
      </c>
      <c r="CG539" s="26"/>
      <c r="CH539" s="26"/>
      <c r="CI539" s="26"/>
      <c r="CJ539" s="26"/>
      <c r="CK539" s="26"/>
      <c r="CL539" s="26"/>
      <c r="CM539" s="26"/>
      <c r="CN539" s="26">
        <v>3162</v>
      </c>
      <c r="CO539" s="26">
        <v>3163</v>
      </c>
      <c r="CP539" s="26"/>
      <c r="CQ539" s="26"/>
      <c r="CR539" s="26"/>
      <c r="CS539" s="26" t="s">
        <v>561</v>
      </c>
      <c r="CT539" s="26">
        <v>12</v>
      </c>
      <c r="CU539" s="26"/>
      <c r="CV539" s="26"/>
      <c r="CW539" s="26">
        <v>18058</v>
      </c>
      <c r="CX539" s="26"/>
      <c r="CY539" s="26"/>
      <c r="CZ539" s="26"/>
      <c r="DA539" s="26"/>
      <c r="DB539" s="26"/>
      <c r="DC539" s="26"/>
      <c r="DD539" s="26" t="s">
        <v>2246</v>
      </c>
      <c r="DE539" s="26" t="s">
        <v>5523</v>
      </c>
      <c r="DF539" s="26" t="s">
        <v>792</v>
      </c>
      <c r="DG539" s="26" t="s">
        <v>5517</v>
      </c>
      <c r="DH539" s="26">
        <v>6105382144</v>
      </c>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row>
    <row r="540" spans="1:155" x14ac:dyDescent="0.2">
      <c r="A540" s="739">
        <v>10205</v>
      </c>
      <c r="B540" s="26" t="s">
        <v>5524</v>
      </c>
      <c r="C540" s="26"/>
      <c r="D540" s="26"/>
      <c r="E540" s="26"/>
      <c r="F540" s="26"/>
      <c r="G540" s="26"/>
      <c r="H540" s="26"/>
      <c r="I540" s="26"/>
      <c r="J540" s="26" t="s">
        <v>5525</v>
      </c>
      <c r="K540" s="26"/>
      <c r="L540" s="26" t="s">
        <v>688</v>
      </c>
      <c r="M540" s="26" t="s">
        <v>688</v>
      </c>
      <c r="N540" s="26" t="s">
        <v>689</v>
      </c>
      <c r="O540" s="738">
        <v>6102</v>
      </c>
      <c r="P540" s="26" t="s">
        <v>545</v>
      </c>
      <c r="Q540" s="26">
        <v>8604035000</v>
      </c>
      <c r="R540" s="26"/>
      <c r="S540" s="26" t="s">
        <v>4971</v>
      </c>
      <c r="T540" s="26" t="s">
        <v>4972</v>
      </c>
      <c r="U540" s="26" t="s">
        <v>5526</v>
      </c>
      <c r="V540" s="26" t="s">
        <v>1403</v>
      </c>
      <c r="W540" s="26" t="s">
        <v>545</v>
      </c>
      <c r="X540" s="26" t="s">
        <v>4799</v>
      </c>
      <c r="Y540" s="26" t="s">
        <v>5527</v>
      </c>
      <c r="Z540" s="26" t="s">
        <v>1406</v>
      </c>
      <c r="AA540" s="26" t="s">
        <v>5524</v>
      </c>
      <c r="AB540" s="26">
        <v>8604033112</v>
      </c>
      <c r="AC540" s="26"/>
      <c r="AD540" s="26"/>
      <c r="AE540" s="26" t="s">
        <v>1403</v>
      </c>
      <c r="AF540" s="26" t="s">
        <v>1353</v>
      </c>
      <c r="AG540" s="26" t="s">
        <v>545</v>
      </c>
      <c r="AH540" s="26" t="s">
        <v>688</v>
      </c>
      <c r="AI540" s="26" t="s">
        <v>1980</v>
      </c>
      <c r="AJ540" s="26" t="s">
        <v>689</v>
      </c>
      <c r="AK540" s="26">
        <v>6103</v>
      </c>
      <c r="AL540" s="26" t="s">
        <v>545</v>
      </c>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t="s">
        <v>1409</v>
      </c>
      <c r="CG540" s="26"/>
      <c r="CH540" s="26"/>
      <c r="CI540" s="26"/>
      <c r="CJ540" s="26"/>
      <c r="CK540" s="26"/>
      <c r="CL540" s="26"/>
      <c r="CM540" s="26"/>
      <c r="CN540" s="26">
        <v>966</v>
      </c>
      <c r="CO540" s="26">
        <v>264</v>
      </c>
      <c r="CP540" s="26"/>
      <c r="CQ540" s="26"/>
      <c r="CR540" s="26"/>
      <c r="CS540" s="26" t="s">
        <v>561</v>
      </c>
      <c r="CT540" s="26">
        <v>12</v>
      </c>
      <c r="CU540" s="26"/>
      <c r="CV540" s="26"/>
      <c r="CW540" s="26">
        <v>93548</v>
      </c>
      <c r="CX540" s="740">
        <v>4736</v>
      </c>
      <c r="CY540" s="26"/>
      <c r="CZ540" s="26"/>
      <c r="DA540" s="26"/>
      <c r="DB540" s="26"/>
      <c r="DC540" s="26"/>
      <c r="DD540" s="26" t="s">
        <v>545</v>
      </c>
      <c r="DE540" s="26" t="s">
        <v>545</v>
      </c>
      <c r="DF540" s="26" t="s">
        <v>545</v>
      </c>
      <c r="DG540" s="26" t="s">
        <v>545</v>
      </c>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row>
    <row r="541" spans="1:155" x14ac:dyDescent="0.2">
      <c r="A541" s="739">
        <v>11596</v>
      </c>
      <c r="B541" s="26" t="s">
        <v>5528</v>
      </c>
      <c r="C541" s="26"/>
      <c r="D541" s="26"/>
      <c r="E541" s="26"/>
      <c r="F541" s="26"/>
      <c r="G541" s="26"/>
      <c r="H541" s="26"/>
      <c r="I541" s="26"/>
      <c r="J541" s="26" t="s">
        <v>1856</v>
      </c>
      <c r="K541" s="26"/>
      <c r="L541" s="26" t="s">
        <v>688</v>
      </c>
      <c r="M541" s="26"/>
      <c r="N541" s="26" t="s">
        <v>689</v>
      </c>
      <c r="O541" s="26">
        <v>6183</v>
      </c>
      <c r="P541" s="548">
        <v>6014</v>
      </c>
      <c r="Q541" s="26">
        <v>8602773966</v>
      </c>
      <c r="R541" s="26"/>
      <c r="S541" s="26"/>
      <c r="T541" s="26"/>
      <c r="U541" s="26"/>
      <c r="V541" s="26"/>
      <c r="W541" s="26"/>
      <c r="X541" s="26" t="s">
        <v>1857</v>
      </c>
      <c r="Y541" s="26" t="s">
        <v>1858</v>
      </c>
      <c r="Z541" s="26" t="s">
        <v>1192</v>
      </c>
      <c r="AA541" s="26" t="s">
        <v>1859</v>
      </c>
      <c r="AB541" s="26">
        <v>8602777881</v>
      </c>
      <c r="AC541" s="26"/>
      <c r="AD541" s="26">
        <v>8662951307</v>
      </c>
      <c r="AE541" s="26" t="s">
        <v>1860</v>
      </c>
      <c r="AF541" s="26" t="s">
        <v>1861</v>
      </c>
      <c r="AG541" s="26" t="s">
        <v>545</v>
      </c>
      <c r="AH541" s="26" t="s">
        <v>688</v>
      </c>
      <c r="AI541" s="26"/>
      <c r="AJ541" s="26" t="s">
        <v>689</v>
      </c>
      <c r="AK541" s="26">
        <v>6183</v>
      </c>
      <c r="AL541" s="548" t="s">
        <v>545</v>
      </c>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v>1436</v>
      </c>
      <c r="CO541" s="26">
        <v>1591</v>
      </c>
      <c r="CP541" s="26"/>
      <c r="CQ541" s="26"/>
      <c r="CR541" s="26"/>
      <c r="CS541" s="26" t="s">
        <v>561</v>
      </c>
      <c r="CT541" s="26">
        <v>12</v>
      </c>
      <c r="CU541" s="26"/>
      <c r="CV541" s="26"/>
      <c r="CW541" s="26">
        <v>25623</v>
      </c>
      <c r="CX541" s="26"/>
      <c r="CY541" s="26"/>
      <c r="CZ541" s="26"/>
      <c r="DA541" s="26"/>
      <c r="DB541" s="26"/>
      <c r="DC541" s="26"/>
      <c r="DD541" s="26" t="s">
        <v>1862</v>
      </c>
      <c r="DE541" s="26" t="s">
        <v>1863</v>
      </c>
      <c r="DF541" s="26" t="s">
        <v>1864</v>
      </c>
      <c r="DG541" s="26" t="s">
        <v>1865</v>
      </c>
      <c r="DH541" s="26">
        <v>8609541331</v>
      </c>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row>
    <row r="542" spans="1:155" x14ac:dyDescent="0.2">
      <c r="A542" s="739">
        <v>11597</v>
      </c>
      <c r="B542" s="26" t="s">
        <v>5529</v>
      </c>
      <c r="C542" s="26"/>
      <c r="D542" s="26"/>
      <c r="E542" s="26"/>
      <c r="F542" s="26"/>
      <c r="G542" s="26"/>
      <c r="H542" s="26"/>
      <c r="I542" s="26"/>
      <c r="J542" s="26" t="s">
        <v>5530</v>
      </c>
      <c r="K542" s="26"/>
      <c r="L542" s="26" t="s">
        <v>2043</v>
      </c>
      <c r="M542" s="26" t="s">
        <v>2044</v>
      </c>
      <c r="N542" s="26" t="s">
        <v>644</v>
      </c>
      <c r="O542" s="26">
        <v>68131</v>
      </c>
      <c r="P542" s="26">
        <v>2671</v>
      </c>
      <c r="Q542" s="26">
        <v>4026331000</v>
      </c>
      <c r="R542" s="26">
        <v>4026331096</v>
      </c>
      <c r="S542" s="26" t="s">
        <v>1026</v>
      </c>
      <c r="T542" s="26" t="s">
        <v>5531</v>
      </c>
      <c r="U542" s="26" t="s">
        <v>734</v>
      </c>
      <c r="V542" s="26" t="s">
        <v>5532</v>
      </c>
      <c r="W542" s="26" t="s">
        <v>5533</v>
      </c>
      <c r="X542" s="26" t="s">
        <v>637</v>
      </c>
      <c r="Y542" s="26" t="s">
        <v>2390</v>
      </c>
      <c r="Z542" s="26" t="s">
        <v>5062</v>
      </c>
      <c r="AA542" s="26" t="s">
        <v>5529</v>
      </c>
      <c r="AB542" s="26">
        <v>4026331000</v>
      </c>
      <c r="AC542" s="26">
        <v>2012</v>
      </c>
      <c r="AD542" s="26">
        <v>4029302732</v>
      </c>
      <c r="AE542" s="26" t="s">
        <v>5534</v>
      </c>
      <c r="AF542" s="26" t="s">
        <v>5530</v>
      </c>
      <c r="AG542" s="26" t="s">
        <v>545</v>
      </c>
      <c r="AH542" s="26" t="s">
        <v>643</v>
      </c>
      <c r="AI542" s="26" t="s">
        <v>2044</v>
      </c>
      <c r="AJ542" s="26" t="s">
        <v>644</v>
      </c>
      <c r="AK542" s="26">
        <v>68131</v>
      </c>
      <c r="AL542" s="26" t="s">
        <v>545</v>
      </c>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t="s">
        <v>5535</v>
      </c>
      <c r="CG542" s="26"/>
      <c r="CH542" s="26"/>
      <c r="CI542" s="26"/>
      <c r="CJ542" s="26"/>
      <c r="CK542" s="26"/>
      <c r="CL542" s="26"/>
      <c r="CM542" s="26"/>
      <c r="CN542" s="26">
        <v>2838</v>
      </c>
      <c r="CO542" s="26">
        <v>1744</v>
      </c>
      <c r="CP542" s="26"/>
      <c r="CQ542" s="26"/>
      <c r="CR542" s="26"/>
      <c r="CS542" s="26" t="s">
        <v>561</v>
      </c>
      <c r="CT542" s="26">
        <v>12</v>
      </c>
      <c r="CU542" s="26"/>
      <c r="CV542" s="26"/>
      <c r="CW542" s="26">
        <v>72125</v>
      </c>
      <c r="CX542" s="740">
        <v>367</v>
      </c>
      <c r="CY542" s="26"/>
      <c r="CZ542" s="26"/>
      <c r="DA542" s="26"/>
      <c r="DB542" s="26"/>
      <c r="DC542" s="26"/>
      <c r="DD542" s="26" t="s">
        <v>5536</v>
      </c>
      <c r="DE542" s="26" t="s">
        <v>5537</v>
      </c>
      <c r="DF542" s="26" t="s">
        <v>5538</v>
      </c>
      <c r="DG542" s="26" t="s">
        <v>5534</v>
      </c>
      <c r="DH542" s="26">
        <v>4026331000</v>
      </c>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row>
    <row r="543" spans="1:155" x14ac:dyDescent="0.2">
      <c r="A543" s="739">
        <v>10206</v>
      </c>
      <c r="B543" s="26" t="s">
        <v>5539</v>
      </c>
      <c r="C543" s="26"/>
      <c r="D543" s="26"/>
      <c r="E543" s="26"/>
      <c r="F543" s="26"/>
      <c r="G543" s="26" t="s">
        <v>545</v>
      </c>
      <c r="H543" s="26" t="s">
        <v>545</v>
      </c>
      <c r="I543" s="26" t="s">
        <v>545</v>
      </c>
      <c r="J543" s="26" t="s">
        <v>5530</v>
      </c>
      <c r="K543" s="26"/>
      <c r="L543" s="26" t="s">
        <v>643</v>
      </c>
      <c r="M543" s="26" t="s">
        <v>2044</v>
      </c>
      <c r="N543" s="26" t="s">
        <v>644</v>
      </c>
      <c r="O543" s="26">
        <v>68131</v>
      </c>
      <c r="P543" s="548">
        <v>2671</v>
      </c>
      <c r="Q543" s="26">
        <v>4026331000</v>
      </c>
      <c r="R543" s="26">
        <v>4026331096</v>
      </c>
      <c r="S543" s="26" t="s">
        <v>5540</v>
      </c>
      <c r="T543" s="26" t="s">
        <v>5531</v>
      </c>
      <c r="U543" s="26" t="s">
        <v>734</v>
      </c>
      <c r="V543" s="26" t="s">
        <v>5532</v>
      </c>
      <c r="W543" s="26" t="s">
        <v>5541</v>
      </c>
      <c r="X543" s="26" t="s">
        <v>637</v>
      </c>
      <c r="Y543" s="26" t="s">
        <v>2390</v>
      </c>
      <c r="Z543" s="26" t="s">
        <v>5062</v>
      </c>
      <c r="AA543" s="26" t="s">
        <v>5539</v>
      </c>
      <c r="AB543" s="26">
        <v>4026331000</v>
      </c>
      <c r="AC543" s="26">
        <v>2012</v>
      </c>
      <c r="AD543" s="26">
        <v>4029302732</v>
      </c>
      <c r="AE543" s="26" t="s">
        <v>5534</v>
      </c>
      <c r="AF543" s="26" t="s">
        <v>5530</v>
      </c>
      <c r="AG543" s="26" t="s">
        <v>545</v>
      </c>
      <c r="AH543" s="26" t="s">
        <v>643</v>
      </c>
      <c r="AI543" s="26" t="s">
        <v>2044</v>
      </c>
      <c r="AJ543" s="26" t="s">
        <v>644</v>
      </c>
      <c r="AK543" s="26">
        <v>68131</v>
      </c>
      <c r="AL543" s="26" t="s">
        <v>545</v>
      </c>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t="s">
        <v>5542</v>
      </c>
      <c r="CG543" s="26"/>
      <c r="CH543" s="26"/>
      <c r="CI543" s="26"/>
      <c r="CJ543" s="26"/>
      <c r="CK543" s="26"/>
      <c r="CL543" s="26"/>
      <c r="CM543" s="26"/>
      <c r="CN543" s="26">
        <v>967</v>
      </c>
      <c r="CO543" s="26">
        <v>628</v>
      </c>
      <c r="CP543" s="26"/>
      <c r="CQ543" s="26"/>
      <c r="CR543" s="26"/>
      <c r="CS543" s="26" t="s">
        <v>561</v>
      </c>
      <c r="CT543" s="26">
        <v>12</v>
      </c>
      <c r="CU543" s="26"/>
      <c r="CV543" s="26"/>
      <c r="CW543" s="26">
        <v>80578</v>
      </c>
      <c r="CX543" s="740">
        <v>367</v>
      </c>
      <c r="CY543" s="26"/>
      <c r="CZ543" s="26"/>
      <c r="DA543" s="26"/>
      <c r="DB543" s="26"/>
      <c r="DC543" s="26" t="s">
        <v>545</v>
      </c>
      <c r="DD543" s="26" t="s">
        <v>5536</v>
      </c>
      <c r="DE543" s="26" t="s">
        <v>5537</v>
      </c>
      <c r="DF543" s="26" t="s">
        <v>5538</v>
      </c>
      <c r="DG543" s="26" t="s">
        <v>5534</v>
      </c>
      <c r="DH543" s="26">
        <v>4026331000</v>
      </c>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row>
    <row r="544" spans="1:155" x14ac:dyDescent="0.2">
      <c r="A544" s="739">
        <v>11496</v>
      </c>
      <c r="B544" s="26" t="s">
        <v>5543</v>
      </c>
      <c r="C544" s="26"/>
      <c r="D544" s="26"/>
      <c r="E544" s="26"/>
      <c r="F544" s="26"/>
      <c r="G544" s="26"/>
      <c r="H544" s="26"/>
      <c r="I544" s="26"/>
      <c r="J544" s="26" t="s">
        <v>5544</v>
      </c>
      <c r="K544" s="26"/>
      <c r="L544" s="26" t="s">
        <v>865</v>
      </c>
      <c r="M544" s="26" t="s">
        <v>1300</v>
      </c>
      <c r="N544" s="26" t="s">
        <v>973</v>
      </c>
      <c r="O544" s="26">
        <v>76021</v>
      </c>
      <c r="P544" s="26" t="s">
        <v>545</v>
      </c>
      <c r="Q544" s="26">
        <v>8475726387</v>
      </c>
      <c r="R544" s="26">
        <v>8475726389</v>
      </c>
      <c r="S544" s="26" t="s">
        <v>1594</v>
      </c>
      <c r="T544" s="26" t="s">
        <v>2663</v>
      </c>
      <c r="U544" s="26" t="s">
        <v>5545</v>
      </c>
      <c r="V544" s="26" t="s">
        <v>5546</v>
      </c>
      <c r="W544" s="26" t="s">
        <v>545</v>
      </c>
      <c r="X544" s="26" t="s">
        <v>4819</v>
      </c>
      <c r="Y544" s="26" t="s">
        <v>5547</v>
      </c>
      <c r="Z544" s="26" t="s">
        <v>1640</v>
      </c>
      <c r="AA544" s="26" t="s">
        <v>5543</v>
      </c>
      <c r="AB544" s="26">
        <v>8172652000</v>
      </c>
      <c r="AC544" s="26">
        <v>1503</v>
      </c>
      <c r="AD544" s="26"/>
      <c r="AE544" s="26" t="s">
        <v>5548</v>
      </c>
      <c r="AF544" s="26" t="s">
        <v>5544</v>
      </c>
      <c r="AG544" s="26" t="s">
        <v>545</v>
      </c>
      <c r="AH544" s="26" t="s">
        <v>865</v>
      </c>
      <c r="AI544" s="26" t="s">
        <v>1300</v>
      </c>
      <c r="AJ544" s="26" t="s">
        <v>973</v>
      </c>
      <c r="AK544" s="26">
        <v>76021</v>
      </c>
      <c r="AL544" s="26" t="s">
        <v>545</v>
      </c>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t="s">
        <v>545</v>
      </c>
      <c r="CG544" s="26"/>
      <c r="CH544" s="26"/>
      <c r="CI544" s="26"/>
      <c r="CJ544" s="26"/>
      <c r="CK544" s="26"/>
      <c r="CL544" s="26"/>
      <c r="CM544" s="26"/>
      <c r="CN544" s="26">
        <v>1341</v>
      </c>
      <c r="CO544" s="26">
        <v>1773</v>
      </c>
      <c r="CP544" s="26"/>
      <c r="CQ544" s="26"/>
      <c r="CR544" s="26"/>
      <c r="CS544" s="26" t="s">
        <v>561</v>
      </c>
      <c r="CT544" s="26">
        <v>12</v>
      </c>
      <c r="CU544" s="26"/>
      <c r="CV544" s="26"/>
      <c r="CW544" s="26">
        <v>21296</v>
      </c>
      <c r="CX544" s="740">
        <v>785</v>
      </c>
      <c r="CY544" s="26"/>
      <c r="CZ544" s="26"/>
      <c r="DA544" s="26"/>
      <c r="DB544" s="26"/>
      <c r="DC544" s="26"/>
      <c r="DD544" s="26" t="s">
        <v>1504</v>
      </c>
      <c r="DE544" s="26" t="s">
        <v>5549</v>
      </c>
      <c r="DF544" s="26" t="s">
        <v>1663</v>
      </c>
      <c r="DG544" s="26" t="s">
        <v>5550</v>
      </c>
      <c r="DH544" s="26">
        <v>8172652000</v>
      </c>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row>
    <row r="545" spans="1:155" x14ac:dyDescent="0.2">
      <c r="A545" s="739">
        <v>10207</v>
      </c>
      <c r="B545" s="26" t="s">
        <v>5551</v>
      </c>
      <c r="C545" s="26"/>
      <c r="D545" s="26"/>
      <c r="E545" s="26"/>
      <c r="F545" s="26"/>
      <c r="G545" s="26"/>
      <c r="H545" s="26"/>
      <c r="I545" s="26"/>
      <c r="J545" s="26" t="s">
        <v>1529</v>
      </c>
      <c r="K545" s="26"/>
      <c r="L545" s="26" t="s">
        <v>1530</v>
      </c>
      <c r="M545" s="26" t="s">
        <v>1531</v>
      </c>
      <c r="N545" s="26" t="s">
        <v>1532</v>
      </c>
      <c r="O545" s="26">
        <v>46206</v>
      </c>
      <c r="P545" s="26">
        <v>368</v>
      </c>
      <c r="Q545" s="26">
        <v>3172851877</v>
      </c>
      <c r="R545" s="26">
        <v>3172857636</v>
      </c>
      <c r="S545" s="26" t="s">
        <v>1533</v>
      </c>
      <c r="T545" s="26" t="s">
        <v>1534</v>
      </c>
      <c r="U545" s="26" t="s">
        <v>1535</v>
      </c>
      <c r="V545" s="26" t="s">
        <v>1536</v>
      </c>
      <c r="W545" s="26" t="s">
        <v>1537</v>
      </c>
      <c r="X545" s="26" t="s">
        <v>1538</v>
      </c>
      <c r="Y545" s="26" t="s">
        <v>1539</v>
      </c>
      <c r="Z545" s="26" t="s">
        <v>1540</v>
      </c>
      <c r="AA545" s="26" t="s">
        <v>1541</v>
      </c>
      <c r="AB545" s="26">
        <v>3172852159</v>
      </c>
      <c r="AC545" s="26"/>
      <c r="AD545" s="26">
        <v>3172857636</v>
      </c>
      <c r="AE545" s="26" t="s">
        <v>1542</v>
      </c>
      <c r="AF545" s="26" t="s">
        <v>1529</v>
      </c>
      <c r="AG545" s="26"/>
      <c r="AH545" s="26" t="s">
        <v>1530</v>
      </c>
      <c r="AI545" s="26" t="s">
        <v>1531</v>
      </c>
      <c r="AJ545" s="26" t="s">
        <v>1532</v>
      </c>
      <c r="AK545" s="26">
        <v>46206</v>
      </c>
      <c r="AL545" s="26">
        <v>368</v>
      </c>
      <c r="AM545" s="26" t="s">
        <v>1543</v>
      </c>
      <c r="AN545" s="26" t="s">
        <v>1544</v>
      </c>
      <c r="AO545" s="26" t="s">
        <v>1545</v>
      </c>
      <c r="AP545" s="26" t="s">
        <v>1541</v>
      </c>
      <c r="AQ545" s="26">
        <v>3172854259</v>
      </c>
      <c r="AR545" s="26"/>
      <c r="AS545" s="26">
        <v>3172857636</v>
      </c>
      <c r="AT545" s="26" t="s">
        <v>1546</v>
      </c>
      <c r="AU545" s="26" t="s">
        <v>1529</v>
      </c>
      <c r="AV545" s="26"/>
      <c r="AW545" s="26" t="s">
        <v>1530</v>
      </c>
      <c r="AX545" s="26" t="s">
        <v>1531</v>
      </c>
      <c r="AY545" s="26" t="s">
        <v>1532</v>
      </c>
      <c r="AZ545" s="26" t="s">
        <v>1547</v>
      </c>
      <c r="BA545" s="26" t="s">
        <v>1548</v>
      </c>
      <c r="BB545" s="26" t="s">
        <v>717</v>
      </c>
      <c r="BC545" s="26" t="s">
        <v>1549</v>
      </c>
      <c r="BD545" s="26" t="s">
        <v>1540</v>
      </c>
      <c r="BE545" s="26" t="s">
        <v>1541</v>
      </c>
      <c r="BF545" s="26">
        <v>3172851346</v>
      </c>
      <c r="BG545" s="26"/>
      <c r="BH545" s="26">
        <v>3172857636</v>
      </c>
      <c r="BI545" s="26" t="s">
        <v>1550</v>
      </c>
      <c r="BJ545" s="26" t="s">
        <v>1529</v>
      </c>
      <c r="BK545" s="26"/>
      <c r="BL545" s="26" t="s">
        <v>1530</v>
      </c>
      <c r="BM545" s="26" t="s">
        <v>1531</v>
      </c>
      <c r="BN545" s="26" t="s">
        <v>1532</v>
      </c>
      <c r="BO545" s="26">
        <v>46206</v>
      </c>
      <c r="BP545" s="26">
        <v>368</v>
      </c>
      <c r="BQ545" s="26"/>
      <c r="BR545" s="26"/>
      <c r="BS545" s="26"/>
      <c r="BT545" s="26"/>
      <c r="BU545" s="26"/>
      <c r="BV545" s="26"/>
      <c r="BW545" s="26"/>
      <c r="BX545" s="26"/>
      <c r="BY545" s="26"/>
      <c r="BZ545" s="26"/>
      <c r="CA545" s="26"/>
      <c r="CB545" s="26"/>
      <c r="CC545" s="26"/>
      <c r="CD545" s="26"/>
      <c r="CE545" s="26"/>
      <c r="CF545" s="26" t="s">
        <v>1551</v>
      </c>
      <c r="CG545" s="26"/>
      <c r="CH545" s="26"/>
      <c r="CI545" s="26"/>
      <c r="CJ545" s="26"/>
      <c r="CK545" s="26"/>
      <c r="CL545" s="26"/>
      <c r="CM545" s="26"/>
      <c r="CN545" s="26">
        <v>968</v>
      </c>
      <c r="CO545" s="26">
        <v>728</v>
      </c>
      <c r="CP545" s="26">
        <v>566</v>
      </c>
      <c r="CQ545" s="26">
        <v>567</v>
      </c>
      <c r="CR545" s="26"/>
      <c r="CS545" s="26" t="s">
        <v>561</v>
      </c>
      <c r="CT545" s="26">
        <v>12</v>
      </c>
      <c r="CU545" s="26"/>
      <c r="CV545" s="26"/>
      <c r="CW545" s="26">
        <v>67911</v>
      </c>
      <c r="CX545" s="740">
        <v>619</v>
      </c>
      <c r="CY545" s="26"/>
      <c r="CZ545" s="26"/>
      <c r="DA545" s="26"/>
      <c r="DB545" s="26"/>
      <c r="DC545" s="26"/>
      <c r="DD545" s="26" t="s">
        <v>663</v>
      </c>
      <c r="DE545" s="26" t="s">
        <v>1552</v>
      </c>
      <c r="DF545" s="26" t="s">
        <v>1553</v>
      </c>
      <c r="DG545" s="26" t="s">
        <v>1554</v>
      </c>
      <c r="DH545" s="26">
        <v>3172851850</v>
      </c>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row>
    <row r="546" spans="1:155" x14ac:dyDescent="0.2">
      <c r="A546" s="739">
        <v>10530</v>
      </c>
      <c r="B546" s="26" t="s">
        <v>5552</v>
      </c>
      <c r="C546" s="26" t="s">
        <v>545</v>
      </c>
      <c r="D546" s="26"/>
      <c r="E546" s="26"/>
      <c r="F546" s="26"/>
      <c r="G546" s="26" t="s">
        <v>545</v>
      </c>
      <c r="H546" s="26" t="s">
        <v>545</v>
      </c>
      <c r="I546" s="26" t="s">
        <v>545</v>
      </c>
      <c r="J546" s="26" t="s">
        <v>5553</v>
      </c>
      <c r="K546" s="26"/>
      <c r="L546" s="26" t="s">
        <v>5554</v>
      </c>
      <c r="M546" s="26" t="s">
        <v>2935</v>
      </c>
      <c r="N546" s="26" t="s">
        <v>1178</v>
      </c>
      <c r="O546" s="26">
        <v>35887</v>
      </c>
      <c r="P546" s="26" t="s">
        <v>545</v>
      </c>
      <c r="Q546" s="26">
        <v>9314848711</v>
      </c>
      <c r="R546" s="26">
        <v>9314840692</v>
      </c>
      <c r="S546" s="26" t="s">
        <v>4995</v>
      </c>
      <c r="T546" s="26" t="s">
        <v>5555</v>
      </c>
      <c r="U546" s="26" t="s">
        <v>553</v>
      </c>
      <c r="V546" s="26" t="s">
        <v>5556</v>
      </c>
      <c r="W546" s="26" t="s">
        <v>5557</v>
      </c>
      <c r="X546" s="26" t="s">
        <v>1138</v>
      </c>
      <c r="Y546" s="26" t="s">
        <v>3446</v>
      </c>
      <c r="Z546" s="26" t="s">
        <v>788</v>
      </c>
      <c r="AA546" s="26" t="s">
        <v>5552</v>
      </c>
      <c r="AB546" s="26">
        <v>9314848411</v>
      </c>
      <c r="AC546" s="26"/>
      <c r="AD546" s="26">
        <v>9314840692</v>
      </c>
      <c r="AE546" s="26" t="s">
        <v>5558</v>
      </c>
      <c r="AF546" s="26" t="s">
        <v>5553</v>
      </c>
      <c r="AG546" s="26" t="s">
        <v>545</v>
      </c>
      <c r="AH546" s="26" t="s">
        <v>5554</v>
      </c>
      <c r="AI546" s="26" t="s">
        <v>2935</v>
      </c>
      <c r="AJ546" s="26" t="s">
        <v>1178</v>
      </c>
      <c r="AK546" s="26">
        <v>35887</v>
      </c>
      <c r="AL546" s="26">
        <v>7001</v>
      </c>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t="s">
        <v>5559</v>
      </c>
      <c r="CG546" s="26"/>
      <c r="CH546" s="26"/>
      <c r="CI546" s="26"/>
      <c r="CJ546" s="26"/>
      <c r="CK546" s="26"/>
      <c r="CL546" s="26"/>
      <c r="CM546" s="26"/>
      <c r="CN546" s="26">
        <v>1934</v>
      </c>
      <c r="CO546" s="26">
        <v>1617</v>
      </c>
      <c r="CP546" s="26"/>
      <c r="CQ546" s="26"/>
      <c r="CR546" s="26"/>
      <c r="CS546" s="26" t="s">
        <v>561</v>
      </c>
      <c r="CT546" s="26">
        <v>12</v>
      </c>
      <c r="CU546" s="26"/>
      <c r="CV546" s="26"/>
      <c r="CW546" s="26">
        <v>97152</v>
      </c>
      <c r="CX546" s="26" t="s">
        <v>545</v>
      </c>
      <c r="CY546" s="26"/>
      <c r="CZ546" s="26"/>
      <c r="DA546" s="26"/>
      <c r="DB546" s="26"/>
      <c r="DC546" s="26" t="s">
        <v>545</v>
      </c>
      <c r="DD546" s="26" t="s">
        <v>755</v>
      </c>
      <c r="DE546" s="26" t="s">
        <v>2780</v>
      </c>
      <c r="DF546" s="26" t="s">
        <v>1262</v>
      </c>
      <c r="DG546" s="26" t="s">
        <v>5560</v>
      </c>
      <c r="DH546" s="26">
        <v>9314848411</v>
      </c>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row>
    <row r="547" spans="1:155" x14ac:dyDescent="0.2">
      <c r="A547" s="739">
        <v>10509</v>
      </c>
      <c r="B547" s="26" t="s">
        <v>5561</v>
      </c>
      <c r="C547" s="26" t="s">
        <v>545</v>
      </c>
      <c r="D547" s="26"/>
      <c r="E547" s="26" t="s">
        <v>545</v>
      </c>
      <c r="F547" s="26"/>
      <c r="G547" s="26" t="s">
        <v>545</v>
      </c>
      <c r="H547" s="26" t="s">
        <v>545</v>
      </c>
      <c r="I547" s="26" t="s">
        <v>545</v>
      </c>
      <c r="J547" s="26" t="s">
        <v>5562</v>
      </c>
      <c r="K547" s="26"/>
      <c r="L547" s="26" t="s">
        <v>5563</v>
      </c>
      <c r="M547" s="26" t="s">
        <v>1635</v>
      </c>
      <c r="N547" s="26" t="s">
        <v>1532</v>
      </c>
      <c r="O547" s="26">
        <v>46032</v>
      </c>
      <c r="P547" s="26">
        <v>4567</v>
      </c>
      <c r="Q547" s="26">
        <v>3175811913</v>
      </c>
      <c r="R547" s="26"/>
      <c r="S547" s="26" t="s">
        <v>724</v>
      </c>
      <c r="T547" s="26" t="s">
        <v>5564</v>
      </c>
      <c r="U547" s="26" t="s">
        <v>647</v>
      </c>
      <c r="V547" s="26" t="s">
        <v>5565</v>
      </c>
      <c r="W547" s="26" t="s">
        <v>5566</v>
      </c>
      <c r="X547" s="26" t="s">
        <v>4995</v>
      </c>
      <c r="Y547" s="26" t="s">
        <v>5567</v>
      </c>
      <c r="Z547" s="26" t="s">
        <v>5568</v>
      </c>
      <c r="AA547" s="26" t="s">
        <v>5561</v>
      </c>
      <c r="AB547" s="26">
        <v>3175811913</v>
      </c>
      <c r="AC547" s="26"/>
      <c r="AD547" s="26"/>
      <c r="AE547" s="26" t="s">
        <v>5565</v>
      </c>
      <c r="AF547" s="26" t="s">
        <v>5562</v>
      </c>
      <c r="AG547" s="26" t="s">
        <v>545</v>
      </c>
      <c r="AH547" s="26" t="s">
        <v>5563</v>
      </c>
      <c r="AI547" s="26" t="s">
        <v>1635</v>
      </c>
      <c r="AJ547" s="26" t="s">
        <v>1532</v>
      </c>
      <c r="AK547" s="26">
        <v>46032</v>
      </c>
      <c r="AL547" s="26">
        <v>4567</v>
      </c>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t="s">
        <v>5569</v>
      </c>
      <c r="CG547" s="26"/>
      <c r="CH547" s="26"/>
      <c r="CI547" s="26"/>
      <c r="CJ547" s="26"/>
      <c r="CK547" s="26"/>
      <c r="CL547" s="26"/>
      <c r="CM547" s="26"/>
      <c r="CN547" s="26">
        <v>2619</v>
      </c>
      <c r="CO547" s="26">
        <v>2695</v>
      </c>
      <c r="CP547" s="26"/>
      <c r="CQ547" s="26"/>
      <c r="CR547" s="26"/>
      <c r="CS547" s="26" t="s">
        <v>561</v>
      </c>
      <c r="CT547" s="26">
        <v>12</v>
      </c>
      <c r="CU547" s="26"/>
      <c r="CV547" s="26"/>
      <c r="CW547" s="26">
        <v>58009</v>
      </c>
      <c r="CX547" s="26" t="s">
        <v>545</v>
      </c>
      <c r="CY547" s="26"/>
      <c r="CZ547" s="26" t="s">
        <v>545</v>
      </c>
      <c r="DA547" s="26" t="s">
        <v>545</v>
      </c>
      <c r="DB547" s="26" t="s">
        <v>545</v>
      </c>
      <c r="DC547" s="26" t="s">
        <v>545</v>
      </c>
      <c r="DD547" s="26" t="s">
        <v>5570</v>
      </c>
      <c r="DE547" s="26" t="s">
        <v>1467</v>
      </c>
      <c r="DF547" s="26" t="s">
        <v>5571</v>
      </c>
      <c r="DG547" s="26" t="s">
        <v>5572</v>
      </c>
      <c r="DH547" s="26">
        <v>3175811913</v>
      </c>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row>
    <row r="548" spans="1:155" x14ac:dyDescent="0.2">
      <c r="A548" s="739">
        <v>10503</v>
      </c>
      <c r="B548" s="26" t="s">
        <v>5573</v>
      </c>
      <c r="C548" s="26" t="s">
        <v>545</v>
      </c>
      <c r="D548" s="26"/>
      <c r="E548" s="26" t="s">
        <v>545</v>
      </c>
      <c r="F548" s="26"/>
      <c r="G548" s="26" t="s">
        <v>545</v>
      </c>
      <c r="H548" s="26" t="s">
        <v>545</v>
      </c>
      <c r="I548" s="26" t="s">
        <v>545</v>
      </c>
      <c r="J548" s="26" t="s">
        <v>5574</v>
      </c>
      <c r="K548" s="26"/>
      <c r="L548" s="26" t="s">
        <v>1053</v>
      </c>
      <c r="M548" s="26" t="s">
        <v>1016</v>
      </c>
      <c r="N548" s="26" t="s">
        <v>550</v>
      </c>
      <c r="O548" s="738">
        <v>60646</v>
      </c>
      <c r="P548" s="26">
        <v>4385</v>
      </c>
      <c r="Q548" s="26">
        <v>7732860500</v>
      </c>
      <c r="R548" s="26">
        <v>7732869148</v>
      </c>
      <c r="S548" s="26" t="s">
        <v>5575</v>
      </c>
      <c r="T548" s="26" t="s">
        <v>5576</v>
      </c>
      <c r="U548" s="26" t="s">
        <v>647</v>
      </c>
      <c r="V548" s="26" t="s">
        <v>5577</v>
      </c>
      <c r="W548" s="26" t="s">
        <v>5578</v>
      </c>
      <c r="X548" s="26" t="s">
        <v>637</v>
      </c>
      <c r="Y548" s="26" t="s">
        <v>5579</v>
      </c>
      <c r="Z548" s="26" t="s">
        <v>792</v>
      </c>
      <c r="AA548" s="26" t="s">
        <v>5573</v>
      </c>
      <c r="AB548" s="26">
        <v>7732860500</v>
      </c>
      <c r="AC548" s="26">
        <v>324</v>
      </c>
      <c r="AD548" s="26">
        <v>7732869148</v>
      </c>
      <c r="AE548" s="26" t="s">
        <v>5580</v>
      </c>
      <c r="AF548" s="26" t="s">
        <v>5574</v>
      </c>
      <c r="AG548" s="26" t="s">
        <v>545</v>
      </c>
      <c r="AH548" s="26" t="s">
        <v>1053</v>
      </c>
      <c r="AI548" s="26" t="s">
        <v>1016</v>
      </c>
      <c r="AJ548" s="26" t="s">
        <v>550</v>
      </c>
      <c r="AK548" s="548">
        <v>60646</v>
      </c>
      <c r="AL548" s="26">
        <v>4385</v>
      </c>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t="s">
        <v>5581</v>
      </c>
      <c r="CG548" s="26"/>
      <c r="CH548" s="26"/>
      <c r="CI548" s="26"/>
      <c r="CJ548" s="26"/>
      <c r="CK548" s="26"/>
      <c r="CL548" s="26"/>
      <c r="CM548" s="26"/>
      <c r="CN548" s="26">
        <v>2613</v>
      </c>
      <c r="CO548" s="26">
        <v>2728</v>
      </c>
      <c r="CP548" s="26"/>
      <c r="CQ548" s="26"/>
      <c r="CR548" s="26"/>
      <c r="CS548" s="26" t="s">
        <v>561</v>
      </c>
      <c r="CT548" s="26">
        <v>12</v>
      </c>
      <c r="CU548" s="26"/>
      <c r="CV548" s="26"/>
      <c r="CW548" s="26">
        <v>57622</v>
      </c>
      <c r="CX548" s="26" t="s">
        <v>545</v>
      </c>
      <c r="CY548" s="26"/>
      <c r="CZ548" s="26" t="s">
        <v>545</v>
      </c>
      <c r="DA548" s="26" t="s">
        <v>545</v>
      </c>
      <c r="DB548" s="26" t="s">
        <v>545</v>
      </c>
      <c r="DC548" s="26" t="s">
        <v>545</v>
      </c>
      <c r="DD548" s="26" t="s">
        <v>5575</v>
      </c>
      <c r="DE548" s="26" t="s">
        <v>5576</v>
      </c>
      <c r="DF548" s="26" t="s">
        <v>647</v>
      </c>
      <c r="DG548" s="26" t="s">
        <v>5577</v>
      </c>
      <c r="DH548" s="26">
        <v>7732860500</v>
      </c>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row>
    <row r="549" spans="1:155" x14ac:dyDescent="0.2">
      <c r="A549" s="739">
        <v>10504</v>
      </c>
      <c r="B549" s="26" t="s">
        <v>5582</v>
      </c>
      <c r="C549" s="26" t="s">
        <v>545</v>
      </c>
      <c r="D549" s="26"/>
      <c r="E549" s="26"/>
      <c r="F549" s="26"/>
      <c r="G549" s="26" t="s">
        <v>545</v>
      </c>
      <c r="H549" s="26" t="s">
        <v>545</v>
      </c>
      <c r="I549" s="26" t="s">
        <v>545</v>
      </c>
      <c r="J549" s="26" t="s">
        <v>5583</v>
      </c>
      <c r="K549" s="26"/>
      <c r="L549" s="26" t="s">
        <v>1053</v>
      </c>
      <c r="M549" s="26"/>
      <c r="N549" s="26" t="s">
        <v>550</v>
      </c>
      <c r="O549" s="738">
        <v>60642</v>
      </c>
      <c r="P549" s="26">
        <v>4101</v>
      </c>
      <c r="Q549" s="26">
        <v>7737822600</v>
      </c>
      <c r="R549" s="26">
        <v>7732784595</v>
      </c>
      <c r="S549" s="26" t="s">
        <v>5584</v>
      </c>
      <c r="T549" s="26" t="s">
        <v>5585</v>
      </c>
      <c r="U549" s="26" t="s">
        <v>647</v>
      </c>
      <c r="V549" s="26" t="s">
        <v>5586</v>
      </c>
      <c r="W549" s="26" t="s">
        <v>5587</v>
      </c>
      <c r="X549" s="26" t="s">
        <v>2846</v>
      </c>
      <c r="Y549" s="26" t="s">
        <v>5588</v>
      </c>
      <c r="Z549" s="26" t="s">
        <v>5589</v>
      </c>
      <c r="AA549" s="26" t="s">
        <v>5582</v>
      </c>
      <c r="AB549" s="26">
        <v>7737822600</v>
      </c>
      <c r="AC549" s="26">
        <v>2603</v>
      </c>
      <c r="AD549" s="26"/>
      <c r="AE549" s="26" t="s">
        <v>5590</v>
      </c>
      <c r="AF549" s="26" t="s">
        <v>5583</v>
      </c>
      <c r="AG549" s="26" t="s">
        <v>545</v>
      </c>
      <c r="AH549" s="26" t="s">
        <v>1053</v>
      </c>
      <c r="AI549" s="26"/>
      <c r="AJ549" s="26" t="s">
        <v>550</v>
      </c>
      <c r="AK549" s="548">
        <v>60642</v>
      </c>
      <c r="AL549" s="26">
        <v>4101</v>
      </c>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t="s">
        <v>5591</v>
      </c>
      <c r="CG549" s="26"/>
      <c r="CH549" s="26"/>
      <c r="CI549" s="26"/>
      <c r="CJ549" s="26"/>
      <c r="CK549" s="26"/>
      <c r="CL549" s="26"/>
      <c r="CM549" s="26"/>
      <c r="CN549" s="26">
        <v>2614</v>
      </c>
      <c r="CO549" s="26">
        <v>2729</v>
      </c>
      <c r="CP549" s="26"/>
      <c r="CQ549" s="26"/>
      <c r="CR549" s="26"/>
      <c r="CS549" s="26" t="s">
        <v>561</v>
      </c>
      <c r="CT549" s="26">
        <v>12</v>
      </c>
      <c r="CU549" s="26"/>
      <c r="CV549" s="26"/>
      <c r="CW549" s="26">
        <v>57630</v>
      </c>
      <c r="CX549" s="26" t="s">
        <v>545</v>
      </c>
      <c r="CY549" s="26"/>
      <c r="CZ549" s="26" t="s">
        <v>545</v>
      </c>
      <c r="DA549" s="26" t="s">
        <v>545</v>
      </c>
      <c r="DB549" s="26" t="s">
        <v>545</v>
      </c>
      <c r="DC549" s="26" t="s">
        <v>545</v>
      </c>
      <c r="DD549" s="26" t="s">
        <v>545</v>
      </c>
      <c r="DE549" s="26" t="s">
        <v>545</v>
      </c>
      <c r="DF549" s="26" t="s">
        <v>545</v>
      </c>
      <c r="DG549" s="26" t="s">
        <v>545</v>
      </c>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row>
    <row r="550" spans="1:155" x14ac:dyDescent="0.2">
      <c r="A550" s="739">
        <v>11600</v>
      </c>
      <c r="B550" s="26" t="s">
        <v>5592</v>
      </c>
      <c r="C550" s="26"/>
      <c r="D550" s="26"/>
      <c r="E550" s="26"/>
      <c r="F550" s="26"/>
      <c r="G550" s="26"/>
      <c r="H550" s="26"/>
      <c r="I550" s="26"/>
      <c r="J550" s="26" t="s">
        <v>5593</v>
      </c>
      <c r="K550" s="26" t="s">
        <v>5594</v>
      </c>
      <c r="L550" s="26" t="s">
        <v>753</v>
      </c>
      <c r="M550" s="26"/>
      <c r="N550" s="26" t="s">
        <v>754</v>
      </c>
      <c r="O550" s="26">
        <v>10005</v>
      </c>
      <c r="P550" s="26">
        <v>1801</v>
      </c>
      <c r="Q550" s="26">
        <v>2128059732</v>
      </c>
      <c r="R550" s="26"/>
      <c r="S550" s="26"/>
      <c r="T550" s="26"/>
      <c r="U550" s="26"/>
      <c r="V550" s="26"/>
      <c r="W550" s="26"/>
      <c r="X550" s="26" t="s">
        <v>3581</v>
      </c>
      <c r="Y550" s="26" t="s">
        <v>3582</v>
      </c>
      <c r="Z550" s="26" t="s">
        <v>3583</v>
      </c>
      <c r="AA550" s="26" t="s">
        <v>3584</v>
      </c>
      <c r="AB550" s="26">
        <v>9492910370</v>
      </c>
      <c r="AC550" s="26"/>
      <c r="AD550" s="26">
        <v>6088255116</v>
      </c>
      <c r="AE550" s="26" t="s">
        <v>3585</v>
      </c>
      <c r="AF550" s="26" t="s">
        <v>3579</v>
      </c>
      <c r="AG550" s="26" t="s">
        <v>545</v>
      </c>
      <c r="AH550" s="26" t="s">
        <v>3580</v>
      </c>
      <c r="AI550" s="26"/>
      <c r="AJ550" s="26" t="s">
        <v>764</v>
      </c>
      <c r="AK550" s="26">
        <v>53596</v>
      </c>
      <c r="AL550" s="26" t="s">
        <v>545</v>
      </c>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v>1439</v>
      </c>
      <c r="CO550" s="26">
        <v>1635</v>
      </c>
      <c r="CP550" s="26"/>
      <c r="CQ550" s="26"/>
      <c r="CR550" s="26"/>
      <c r="CS550" s="26" t="s">
        <v>561</v>
      </c>
      <c r="CT550" s="26">
        <v>12</v>
      </c>
      <c r="CU550" s="26"/>
      <c r="CV550" s="26"/>
      <c r="CW550" s="26">
        <v>37257</v>
      </c>
      <c r="CX550" s="26"/>
      <c r="CY550" s="26"/>
      <c r="CZ550" s="26"/>
      <c r="DA550" s="26"/>
      <c r="DB550" s="26"/>
      <c r="DC550" s="26"/>
      <c r="DD550" s="26" t="s">
        <v>1645</v>
      </c>
      <c r="DE550" s="26" t="s">
        <v>3341</v>
      </c>
      <c r="DF550" s="26" t="s">
        <v>3586</v>
      </c>
      <c r="DG550" s="26" t="s">
        <v>3587</v>
      </c>
      <c r="DH550" s="26">
        <v>9494715059</v>
      </c>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row>
    <row r="551" spans="1:155" x14ac:dyDescent="0.2">
      <c r="A551" s="739">
        <v>10544</v>
      </c>
      <c r="B551" s="26" t="s">
        <v>5595</v>
      </c>
      <c r="C551" s="26"/>
      <c r="D551" s="26"/>
      <c r="E551" s="26"/>
      <c r="F551" s="26"/>
      <c r="G551" s="26"/>
      <c r="H551" s="26"/>
      <c r="I551" s="26"/>
      <c r="J551" s="26" t="s">
        <v>5596</v>
      </c>
      <c r="K551" s="26"/>
      <c r="L551" s="26" t="s">
        <v>2272</v>
      </c>
      <c r="M551" s="26" t="s">
        <v>900</v>
      </c>
      <c r="N551" s="26" t="s">
        <v>901</v>
      </c>
      <c r="O551" s="26">
        <v>55343</v>
      </c>
      <c r="P551" s="26" t="s">
        <v>545</v>
      </c>
      <c r="Q551" s="26">
        <v>9529451342</v>
      </c>
      <c r="R551" s="26">
        <v>7638474010</v>
      </c>
      <c r="S551" s="26" t="s">
        <v>5597</v>
      </c>
      <c r="T551" s="26" t="s">
        <v>5598</v>
      </c>
      <c r="U551" s="26" t="s">
        <v>734</v>
      </c>
      <c r="V551" s="26" t="s">
        <v>5599</v>
      </c>
      <c r="W551" s="26" t="s">
        <v>5600</v>
      </c>
      <c r="X551" s="26" t="s">
        <v>5601</v>
      </c>
      <c r="Y551" s="26" t="s">
        <v>5602</v>
      </c>
      <c r="Z551" s="26" t="s">
        <v>3527</v>
      </c>
      <c r="AA551" s="26" t="s">
        <v>5603</v>
      </c>
      <c r="AB551" s="26">
        <v>9522052748</v>
      </c>
      <c r="AC551" s="26"/>
      <c r="AD551" s="26"/>
      <c r="AE551" s="26" t="s">
        <v>5604</v>
      </c>
      <c r="AF551" s="26" t="s">
        <v>5605</v>
      </c>
      <c r="AG551" s="26" t="s">
        <v>545</v>
      </c>
      <c r="AH551" s="26" t="s">
        <v>2272</v>
      </c>
      <c r="AI551" s="26" t="s">
        <v>900</v>
      </c>
      <c r="AJ551" s="26" t="s">
        <v>901</v>
      </c>
      <c r="AK551" s="26">
        <v>55343</v>
      </c>
      <c r="AL551" s="26" t="s">
        <v>545</v>
      </c>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t="s">
        <v>5606</v>
      </c>
      <c r="CG551" s="26"/>
      <c r="CH551" s="26"/>
      <c r="CI551" s="26"/>
      <c r="CJ551" s="26"/>
      <c r="CK551" s="26"/>
      <c r="CL551" s="26"/>
      <c r="CM551" s="26"/>
      <c r="CN551" s="26">
        <v>1034</v>
      </c>
      <c r="CO551" s="26">
        <v>3058</v>
      </c>
      <c r="CP551" s="26"/>
      <c r="CQ551" s="26"/>
      <c r="CR551" s="26"/>
      <c r="CS551" s="26" t="s">
        <v>561</v>
      </c>
      <c r="CT551" s="26">
        <v>12</v>
      </c>
      <c r="CU551" s="26"/>
      <c r="CV551" s="26"/>
      <c r="CW551" s="26">
        <v>11817</v>
      </c>
      <c r="CX551" s="740">
        <v>3492</v>
      </c>
      <c r="CY551" s="26"/>
      <c r="CZ551" s="26"/>
      <c r="DA551" s="26"/>
      <c r="DB551" s="26"/>
      <c r="DC551" s="26"/>
      <c r="DD551" s="26" t="s">
        <v>5607</v>
      </c>
      <c r="DE551" s="26" t="s">
        <v>2802</v>
      </c>
      <c r="DF551" s="26" t="s">
        <v>2923</v>
      </c>
      <c r="DG551" s="26" t="s">
        <v>5608</v>
      </c>
      <c r="DH551" s="26">
        <v>9529797572</v>
      </c>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row>
    <row r="552" spans="1:155" x14ac:dyDescent="0.2">
      <c r="A552" s="739">
        <v>11602</v>
      </c>
      <c r="B552" s="26" t="s">
        <v>5609</v>
      </c>
      <c r="C552" s="26"/>
      <c r="D552" s="26"/>
      <c r="E552" s="26"/>
      <c r="F552" s="26"/>
      <c r="G552" s="26"/>
      <c r="H552" s="26"/>
      <c r="I552" s="26"/>
      <c r="J552" s="26" t="s">
        <v>5610</v>
      </c>
      <c r="K552" s="26" t="s">
        <v>5611</v>
      </c>
      <c r="L552" s="26" t="s">
        <v>5612</v>
      </c>
      <c r="M552" s="26" t="s">
        <v>5613</v>
      </c>
      <c r="N552" s="26" t="s">
        <v>1186</v>
      </c>
      <c r="O552" s="26">
        <v>30099</v>
      </c>
      <c r="P552" s="26">
        <v>1</v>
      </c>
      <c r="Q552" s="26">
        <v>7705647740</v>
      </c>
      <c r="R552" s="26"/>
      <c r="S552" s="26"/>
      <c r="T552" s="26"/>
      <c r="U552" s="26"/>
      <c r="V552" s="26" t="s">
        <v>5614</v>
      </c>
      <c r="W552" s="26"/>
      <c r="X552" s="26" t="s">
        <v>5615</v>
      </c>
      <c r="Y552" s="26" t="s">
        <v>5616</v>
      </c>
      <c r="Z552" s="26" t="s">
        <v>5617</v>
      </c>
      <c r="AA552" s="26" t="s">
        <v>5609</v>
      </c>
      <c r="AB552" s="26">
        <v>4705647862</v>
      </c>
      <c r="AC552" s="26"/>
      <c r="AD552" s="26">
        <v>4705646279</v>
      </c>
      <c r="AE552" s="26" t="s">
        <v>5614</v>
      </c>
      <c r="AF552" s="26" t="s">
        <v>5618</v>
      </c>
      <c r="AG552" s="26" t="s">
        <v>545</v>
      </c>
      <c r="AH552" s="26" t="s">
        <v>5612</v>
      </c>
      <c r="AI552" s="26"/>
      <c r="AJ552" s="26" t="s">
        <v>1186</v>
      </c>
      <c r="AK552" s="26">
        <v>30099</v>
      </c>
      <c r="AL552" s="26">
        <v>1</v>
      </c>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t="s">
        <v>5619</v>
      </c>
      <c r="CG552" s="26"/>
      <c r="CH552" s="26"/>
      <c r="CI552" s="26"/>
      <c r="CJ552" s="26"/>
      <c r="CK552" s="26"/>
      <c r="CL552" s="26"/>
      <c r="CM552" s="26"/>
      <c r="CN552" s="26">
        <v>1441</v>
      </c>
      <c r="CO552" s="26">
        <v>1806</v>
      </c>
      <c r="CP552" s="26"/>
      <c r="CQ552" s="26"/>
      <c r="CR552" s="26"/>
      <c r="CS552" s="26" t="s">
        <v>561</v>
      </c>
      <c r="CT552" s="26">
        <v>12</v>
      </c>
      <c r="CU552" s="26"/>
      <c r="CV552" s="26"/>
      <c r="CW552" s="26">
        <v>65919</v>
      </c>
      <c r="CX552" s="26"/>
      <c r="CY552" s="26"/>
      <c r="CZ552" s="26"/>
      <c r="DA552" s="26"/>
      <c r="DB552" s="26"/>
      <c r="DC552" s="26"/>
      <c r="DD552" s="26" t="s">
        <v>5620</v>
      </c>
      <c r="DE552" s="26" t="s">
        <v>724</v>
      </c>
      <c r="DF552" s="26" t="s">
        <v>704</v>
      </c>
      <c r="DG552" s="26" t="s">
        <v>5621</v>
      </c>
      <c r="DH552" s="26">
        <v>4705647898</v>
      </c>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row>
    <row r="553" spans="1:155" x14ac:dyDescent="0.2">
      <c r="A553" s="739">
        <v>10209</v>
      </c>
      <c r="B553" s="26" t="s">
        <v>5622</v>
      </c>
      <c r="C553" s="26"/>
      <c r="D553" s="26"/>
      <c r="E553" s="26"/>
      <c r="F553" s="26"/>
      <c r="G553" s="26"/>
      <c r="H553" s="26"/>
      <c r="I553" s="26"/>
      <c r="J553" s="26" t="s">
        <v>5623</v>
      </c>
      <c r="K553" s="26"/>
      <c r="L553" s="26" t="s">
        <v>610</v>
      </c>
      <c r="M553" s="26" t="s">
        <v>2044</v>
      </c>
      <c r="N553" s="26" t="s">
        <v>901</v>
      </c>
      <c r="O553" s="26">
        <v>56308</v>
      </c>
      <c r="P553" s="548" t="s">
        <v>545</v>
      </c>
      <c r="Q553" s="26">
        <v>3207634135</v>
      </c>
      <c r="R553" s="26">
        <v>3207628750</v>
      </c>
      <c r="S553" s="26" t="s">
        <v>637</v>
      </c>
      <c r="T553" s="26" t="s">
        <v>5624</v>
      </c>
      <c r="U553" s="26" t="s">
        <v>553</v>
      </c>
      <c r="V553" s="26" t="s">
        <v>5625</v>
      </c>
      <c r="W553" s="26" t="s">
        <v>5626</v>
      </c>
      <c r="X553" s="26" t="s">
        <v>5627</v>
      </c>
      <c r="Y553" s="26" t="s">
        <v>5628</v>
      </c>
      <c r="Z553" s="26" t="s">
        <v>830</v>
      </c>
      <c r="AA553" s="26" t="s">
        <v>5629</v>
      </c>
      <c r="AB553" s="26">
        <v>6512289891</v>
      </c>
      <c r="AC553" s="26"/>
      <c r="AD553" s="26"/>
      <c r="AE553" s="26" t="s">
        <v>5630</v>
      </c>
      <c r="AF553" s="26" t="s">
        <v>5631</v>
      </c>
      <c r="AG553" s="26" t="s">
        <v>1454</v>
      </c>
      <c r="AH553" s="26" t="s">
        <v>3395</v>
      </c>
      <c r="AI553" s="26" t="s">
        <v>2327</v>
      </c>
      <c r="AJ553" s="26" t="s">
        <v>901</v>
      </c>
      <c r="AK553" s="26">
        <v>55101</v>
      </c>
      <c r="AL553" s="548" t="s">
        <v>545</v>
      </c>
      <c r="AM553" s="26" t="s">
        <v>4819</v>
      </c>
      <c r="AN553" s="26" t="s">
        <v>5632</v>
      </c>
      <c r="AO553" s="26" t="s">
        <v>792</v>
      </c>
      <c r="AP553" s="26" t="s">
        <v>5629</v>
      </c>
      <c r="AQ553" s="26">
        <v>6512289891</v>
      </c>
      <c r="AR553" s="26"/>
      <c r="AS553" s="26"/>
      <c r="AT553" s="26" t="s">
        <v>5633</v>
      </c>
      <c r="AU553" s="26" t="s">
        <v>5631</v>
      </c>
      <c r="AV553" s="26" t="s">
        <v>1454</v>
      </c>
      <c r="AW553" s="26" t="s">
        <v>3395</v>
      </c>
      <c r="AX553" s="26" t="s">
        <v>2327</v>
      </c>
      <c r="AY553" s="26" t="s">
        <v>901</v>
      </c>
      <c r="AZ553" s="26" t="s">
        <v>4861</v>
      </c>
      <c r="BA553" s="548" t="s">
        <v>545</v>
      </c>
      <c r="BB553" s="26"/>
      <c r="BC553" s="26"/>
      <c r="BD553" s="26"/>
      <c r="BE553" s="26"/>
      <c r="BF553" s="26"/>
      <c r="BG553" s="26"/>
      <c r="BH553" s="26"/>
      <c r="BI553" s="26"/>
      <c r="BJ553" s="26"/>
      <c r="BK553" s="26"/>
      <c r="BL553" s="26"/>
      <c r="BM553" s="26"/>
      <c r="BN553" s="26"/>
      <c r="BO553" s="26"/>
      <c r="BP553" s="548"/>
      <c r="BQ553" s="26"/>
      <c r="BR553" s="26"/>
      <c r="BS553" s="26"/>
      <c r="BT553" s="26"/>
      <c r="BU553" s="26"/>
      <c r="BV553" s="26"/>
      <c r="BW553" s="26"/>
      <c r="BX553" s="26"/>
      <c r="BY553" s="26"/>
      <c r="BZ553" s="26"/>
      <c r="CA553" s="26"/>
      <c r="CB553" s="26"/>
      <c r="CC553" s="26"/>
      <c r="CD553" s="26"/>
      <c r="CE553" s="26"/>
      <c r="CF553" s="26" t="s">
        <v>5634</v>
      </c>
      <c r="CG553" s="26"/>
      <c r="CH553" s="26"/>
      <c r="CI553" s="26"/>
      <c r="CJ553" s="26"/>
      <c r="CK553" s="26"/>
      <c r="CL553" s="26"/>
      <c r="CM553" s="26"/>
      <c r="CN553" s="26">
        <v>970</v>
      </c>
      <c r="CO553" s="26">
        <v>652</v>
      </c>
      <c r="CP553" s="26">
        <v>719</v>
      </c>
      <c r="CQ553" s="26"/>
      <c r="CR553" s="26"/>
      <c r="CS553" s="26" t="s">
        <v>561</v>
      </c>
      <c r="CT553" s="26">
        <v>12</v>
      </c>
      <c r="CU553" s="26"/>
      <c r="CV553" s="26"/>
      <c r="CW553" s="26"/>
      <c r="CX553" s="26"/>
      <c r="CY553" s="26"/>
      <c r="CZ553" s="26"/>
      <c r="DA553" s="26"/>
      <c r="DB553" s="26"/>
      <c r="DC553" s="26"/>
      <c r="DD553" s="26" t="s">
        <v>4819</v>
      </c>
      <c r="DE553" s="26" t="s">
        <v>5632</v>
      </c>
      <c r="DF553" s="26" t="s">
        <v>5635</v>
      </c>
      <c r="DG553" s="26" t="s">
        <v>5633</v>
      </c>
      <c r="DH553" s="26">
        <v>6512289891</v>
      </c>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row>
    <row r="554" spans="1:155" x14ac:dyDescent="0.2">
      <c r="A554" s="739">
        <v>10210</v>
      </c>
      <c r="B554" s="26" t="s">
        <v>5636</v>
      </c>
      <c r="C554" s="26"/>
      <c r="D554" s="26"/>
      <c r="E554" s="26"/>
      <c r="F554" s="26"/>
      <c r="G554" s="26"/>
      <c r="H554" s="26"/>
      <c r="I554" s="26"/>
      <c r="J554" s="26" t="s">
        <v>5637</v>
      </c>
      <c r="K554" s="26"/>
      <c r="L554" s="26" t="s">
        <v>652</v>
      </c>
      <c r="M554" s="26"/>
      <c r="N554" s="26" t="s">
        <v>654</v>
      </c>
      <c r="O554" s="26">
        <v>50392</v>
      </c>
      <c r="P554" s="26">
        <v>2</v>
      </c>
      <c r="Q554" s="26">
        <v>5152482604</v>
      </c>
      <c r="R554" s="26"/>
      <c r="S554" s="26" t="s">
        <v>663</v>
      </c>
      <c r="T554" s="26" t="s">
        <v>5638</v>
      </c>
      <c r="U554" s="26" t="s">
        <v>553</v>
      </c>
      <c r="V554" s="26" t="s">
        <v>5639</v>
      </c>
      <c r="W554" s="26" t="s">
        <v>5640</v>
      </c>
      <c r="X554" s="26" t="s">
        <v>5641</v>
      </c>
      <c r="Y554" s="26" t="s">
        <v>5642</v>
      </c>
      <c r="Z554" s="26" t="s">
        <v>5643</v>
      </c>
      <c r="AA554" s="26" t="s">
        <v>5636</v>
      </c>
      <c r="AB554" s="26">
        <v>5153622111</v>
      </c>
      <c r="AC554" s="26"/>
      <c r="AD554" s="26"/>
      <c r="AE554" s="26" t="s">
        <v>5644</v>
      </c>
      <c r="AF554" s="26" t="s">
        <v>5637</v>
      </c>
      <c r="AG554" s="26" t="s">
        <v>545</v>
      </c>
      <c r="AH554" s="26" t="s">
        <v>652</v>
      </c>
      <c r="AI554" s="26"/>
      <c r="AJ554" s="26" t="s">
        <v>654</v>
      </c>
      <c r="AK554" s="26">
        <v>50392</v>
      </c>
      <c r="AL554" s="26" t="s">
        <v>545</v>
      </c>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t="s">
        <v>5645</v>
      </c>
      <c r="CG554" s="26"/>
      <c r="CH554" s="26"/>
      <c r="CI554" s="26"/>
      <c r="CJ554" s="26"/>
      <c r="CK554" s="26"/>
      <c r="CL554" s="26"/>
      <c r="CM554" s="26"/>
      <c r="CN554" s="26">
        <v>971</v>
      </c>
      <c r="CO554" s="26">
        <v>718</v>
      </c>
      <c r="CP554" s="26"/>
      <c r="CQ554" s="26"/>
      <c r="CR554" s="26"/>
      <c r="CS554" s="26" t="s">
        <v>561</v>
      </c>
      <c r="CT554" s="26">
        <v>12</v>
      </c>
      <c r="CU554" s="26"/>
      <c r="CV554" s="26"/>
      <c r="CW554" s="26">
        <v>61271</v>
      </c>
      <c r="CX554" s="26"/>
      <c r="CY554" s="26"/>
      <c r="CZ554" s="26"/>
      <c r="DA554" s="26"/>
      <c r="DB554" s="26"/>
      <c r="DC554" s="26"/>
      <c r="DD554" s="26" t="s">
        <v>5646</v>
      </c>
      <c r="DE554" s="26" t="s">
        <v>5647</v>
      </c>
      <c r="DF554" s="26" t="s">
        <v>5648</v>
      </c>
      <c r="DG554" s="26" t="s">
        <v>5649</v>
      </c>
      <c r="DH554" s="26">
        <v>5158786220</v>
      </c>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row>
    <row r="555" spans="1:155" x14ac:dyDescent="0.2">
      <c r="A555" s="739">
        <v>11603</v>
      </c>
      <c r="B555" s="26" t="s">
        <v>5650</v>
      </c>
      <c r="C555" s="26"/>
      <c r="D555" s="26"/>
      <c r="E555" s="26"/>
      <c r="F555" s="26"/>
      <c r="G555" s="26"/>
      <c r="H555" s="26"/>
      <c r="I555" s="26"/>
      <c r="J555" s="26" t="s">
        <v>5637</v>
      </c>
      <c r="K555" s="26"/>
      <c r="L555" s="26" t="s">
        <v>652</v>
      </c>
      <c r="M555" s="26" t="s">
        <v>653</v>
      </c>
      <c r="N555" s="26" t="s">
        <v>654</v>
      </c>
      <c r="O555" s="26">
        <v>50392</v>
      </c>
      <c r="P555" s="26">
        <v>2300</v>
      </c>
      <c r="Q555" s="26">
        <v>5152467033</v>
      </c>
      <c r="R555" s="26"/>
      <c r="S555" s="26" t="s">
        <v>663</v>
      </c>
      <c r="T555" s="26" t="s">
        <v>5638</v>
      </c>
      <c r="U555" s="26" t="s">
        <v>553</v>
      </c>
      <c r="V555" s="26"/>
      <c r="W555" s="26" t="s">
        <v>5640</v>
      </c>
      <c r="X555" s="26" t="s">
        <v>3024</v>
      </c>
      <c r="Y555" s="26" t="s">
        <v>5651</v>
      </c>
      <c r="Z555" s="26" t="s">
        <v>5652</v>
      </c>
      <c r="AA555" s="26" t="s">
        <v>5650</v>
      </c>
      <c r="AB555" s="26">
        <v>5152475037</v>
      </c>
      <c r="AC555" s="26"/>
      <c r="AD555" s="26"/>
      <c r="AE555" s="26" t="s">
        <v>5653</v>
      </c>
      <c r="AF555" s="26" t="s">
        <v>5637</v>
      </c>
      <c r="AG555" s="26" t="s">
        <v>545</v>
      </c>
      <c r="AH555" s="26" t="s">
        <v>652</v>
      </c>
      <c r="AI555" s="26" t="s">
        <v>653</v>
      </c>
      <c r="AJ555" s="26" t="s">
        <v>654</v>
      </c>
      <c r="AK555" s="26">
        <v>50392</v>
      </c>
      <c r="AL555" s="26">
        <v>2300</v>
      </c>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t="s">
        <v>5645</v>
      </c>
      <c r="CG555" s="26"/>
      <c r="CH555" s="26"/>
      <c r="CI555" s="26"/>
      <c r="CJ555" s="26"/>
      <c r="CK555" s="26"/>
      <c r="CL555" s="26"/>
      <c r="CM555" s="26"/>
      <c r="CN555" s="26">
        <v>1442</v>
      </c>
      <c r="CO555" s="26">
        <v>1631</v>
      </c>
      <c r="CP555" s="26"/>
      <c r="CQ555" s="26"/>
      <c r="CR555" s="26"/>
      <c r="CS555" s="26" t="s">
        <v>561</v>
      </c>
      <c r="CT555" s="26">
        <v>12</v>
      </c>
      <c r="CU555" s="26"/>
      <c r="CV555" s="26"/>
      <c r="CW555" s="26">
        <v>71161</v>
      </c>
      <c r="CX555" s="26"/>
      <c r="CY555" s="26"/>
      <c r="CZ555" s="26"/>
      <c r="DA555" s="26"/>
      <c r="DB555" s="26"/>
      <c r="DC555" s="26"/>
      <c r="DD555" s="26" t="s">
        <v>3001</v>
      </c>
      <c r="DE555" s="26" t="s">
        <v>5654</v>
      </c>
      <c r="DF555" s="26" t="s">
        <v>5655</v>
      </c>
      <c r="DG555" s="26" t="s">
        <v>5656</v>
      </c>
      <c r="DH555" s="26">
        <v>5152476491</v>
      </c>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row>
    <row r="556" spans="1:155" x14ac:dyDescent="0.2">
      <c r="A556" s="739">
        <v>10211</v>
      </c>
      <c r="B556" s="26" t="s">
        <v>5657</v>
      </c>
      <c r="C556" s="26"/>
      <c r="D556" s="26"/>
      <c r="E556" s="26"/>
      <c r="F556" s="26"/>
      <c r="G556" s="26"/>
      <c r="H556" s="26"/>
      <c r="I556" s="26"/>
      <c r="J556" s="26" t="s">
        <v>2916</v>
      </c>
      <c r="K556" s="26"/>
      <c r="L556" s="26" t="s">
        <v>2917</v>
      </c>
      <c r="M556" s="26" t="s">
        <v>4172</v>
      </c>
      <c r="N556" s="26" t="s">
        <v>1119</v>
      </c>
      <c r="O556" s="26">
        <v>2481</v>
      </c>
      <c r="P556" s="26" t="s">
        <v>545</v>
      </c>
      <c r="Q556" s="26">
        <v>7812634882</v>
      </c>
      <c r="R556" s="26"/>
      <c r="S556" s="26" t="s">
        <v>5658</v>
      </c>
      <c r="T556" s="26" t="s">
        <v>5659</v>
      </c>
      <c r="U556" s="26" t="s">
        <v>647</v>
      </c>
      <c r="V556" s="26" t="s">
        <v>4174</v>
      </c>
      <c r="W556" s="26" t="s">
        <v>4175</v>
      </c>
      <c r="X556" s="26" t="s">
        <v>5660</v>
      </c>
      <c r="Y556" s="26" t="s">
        <v>5661</v>
      </c>
      <c r="Z556" s="26" t="s">
        <v>1640</v>
      </c>
      <c r="AA556" s="26" t="s">
        <v>5662</v>
      </c>
      <c r="AB556" s="26">
        <v>7814463319</v>
      </c>
      <c r="AC556" s="26"/>
      <c r="AD556" s="26"/>
      <c r="AE556" s="26" t="s">
        <v>4174</v>
      </c>
      <c r="AF556" s="26" t="s">
        <v>2916</v>
      </c>
      <c r="AG556" s="26" t="s">
        <v>545</v>
      </c>
      <c r="AH556" s="26" t="s">
        <v>2917</v>
      </c>
      <c r="AI556" s="26" t="s">
        <v>4172</v>
      </c>
      <c r="AJ556" s="26" t="s">
        <v>1119</v>
      </c>
      <c r="AK556" s="26">
        <v>2481</v>
      </c>
      <c r="AL556" s="26" t="s">
        <v>545</v>
      </c>
      <c r="AM556" s="26" t="s">
        <v>3934</v>
      </c>
      <c r="AN556" s="26" t="s">
        <v>4179</v>
      </c>
      <c r="AO556" s="26" t="s">
        <v>4180</v>
      </c>
      <c r="AP556" s="26" t="s">
        <v>5662</v>
      </c>
      <c r="AQ556" s="26">
        <v>7812634882</v>
      </c>
      <c r="AR556" s="26"/>
      <c r="AS556" s="26"/>
      <c r="AT556" s="26" t="s">
        <v>4174</v>
      </c>
      <c r="AU556" s="26" t="s">
        <v>2916</v>
      </c>
      <c r="AV556" s="26" t="s">
        <v>545</v>
      </c>
      <c r="AW556" s="26" t="s">
        <v>2917</v>
      </c>
      <c r="AX556" s="26" t="s">
        <v>4172</v>
      </c>
      <c r="AY556" s="26" t="s">
        <v>1119</v>
      </c>
      <c r="AZ556" s="26" t="s">
        <v>4181</v>
      </c>
      <c r="BA556" s="26" t="s">
        <v>545</v>
      </c>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t="s">
        <v>4182</v>
      </c>
      <c r="CG556" s="26"/>
      <c r="CH556" s="26"/>
      <c r="CI556" s="26"/>
      <c r="CJ556" s="26"/>
      <c r="CK556" s="26"/>
      <c r="CL556" s="26"/>
      <c r="CM556" s="26"/>
      <c r="CN556" s="26">
        <v>972</v>
      </c>
      <c r="CO556" s="26">
        <v>773</v>
      </c>
      <c r="CP556" s="26">
        <v>584</v>
      </c>
      <c r="CQ556" s="26"/>
      <c r="CR556" s="26"/>
      <c r="CS556" s="26" t="s">
        <v>561</v>
      </c>
      <c r="CT556" s="26">
        <v>12</v>
      </c>
      <c r="CU556" s="26"/>
      <c r="CV556" s="26"/>
      <c r="CW556" s="26">
        <v>68047</v>
      </c>
      <c r="CX556" s="740">
        <v>549</v>
      </c>
      <c r="CY556" s="26"/>
      <c r="CZ556" s="26"/>
      <c r="DA556" s="26"/>
      <c r="DB556" s="26"/>
      <c r="DC556" s="26"/>
      <c r="DD556" s="26" t="s">
        <v>3934</v>
      </c>
      <c r="DE556" s="26" t="s">
        <v>4179</v>
      </c>
      <c r="DF556" s="26" t="s">
        <v>4180</v>
      </c>
      <c r="DG556" s="26" t="s">
        <v>4174</v>
      </c>
      <c r="DH556" s="26">
        <v>7812634882</v>
      </c>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row>
    <row r="557" spans="1:155" x14ac:dyDescent="0.2">
      <c r="A557" s="739">
        <v>11604</v>
      </c>
      <c r="B557" s="26" t="s">
        <v>5663</v>
      </c>
      <c r="C557" s="26"/>
      <c r="D557" s="26"/>
      <c r="E557" s="26"/>
      <c r="F557" s="26"/>
      <c r="G557" s="26"/>
      <c r="H557" s="26"/>
      <c r="I557" s="26"/>
      <c r="J557" s="26" t="s">
        <v>5664</v>
      </c>
      <c r="K557" s="26"/>
      <c r="L557" s="26" t="s">
        <v>821</v>
      </c>
      <c r="M557" s="26" t="s">
        <v>822</v>
      </c>
      <c r="N557" s="26" t="s">
        <v>823</v>
      </c>
      <c r="O557" s="26">
        <v>44101</v>
      </c>
      <c r="P557" s="26">
        <v>6490</v>
      </c>
      <c r="Q557" s="26">
        <v>4403954460</v>
      </c>
      <c r="R557" s="26">
        <v>4406035500</v>
      </c>
      <c r="S557" s="26" t="s">
        <v>3052</v>
      </c>
      <c r="T557" s="26" t="s">
        <v>5665</v>
      </c>
      <c r="U557" s="26" t="s">
        <v>725</v>
      </c>
      <c r="V557" s="26" t="s">
        <v>5666</v>
      </c>
      <c r="W557" s="26" t="s">
        <v>5667</v>
      </c>
      <c r="X557" s="26" t="s">
        <v>5668</v>
      </c>
      <c r="Y557" s="26" t="s">
        <v>5669</v>
      </c>
      <c r="Z557" s="26" t="s">
        <v>3059</v>
      </c>
      <c r="AA557" s="26" t="s">
        <v>5663</v>
      </c>
      <c r="AB557" s="26">
        <v>4403954460</v>
      </c>
      <c r="AC557" s="26"/>
      <c r="AD557" s="26">
        <v>4406035500</v>
      </c>
      <c r="AE557" s="26" t="s">
        <v>5666</v>
      </c>
      <c r="AF557" s="26" t="s">
        <v>5664</v>
      </c>
      <c r="AG557" s="26" t="s">
        <v>545</v>
      </c>
      <c r="AH557" s="26" t="s">
        <v>821</v>
      </c>
      <c r="AI557" s="26" t="s">
        <v>822</v>
      </c>
      <c r="AJ557" s="26" t="s">
        <v>823</v>
      </c>
      <c r="AK557" s="26">
        <v>44101</v>
      </c>
      <c r="AL557" s="26">
        <v>6490</v>
      </c>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t="s">
        <v>5670</v>
      </c>
      <c r="CG557" s="26"/>
      <c r="CH557" s="26"/>
      <c r="CI557" s="26"/>
      <c r="CJ557" s="26"/>
      <c r="CK557" s="26"/>
      <c r="CL557" s="26"/>
      <c r="CM557" s="26"/>
      <c r="CN557" s="26">
        <v>1443</v>
      </c>
      <c r="CO557" s="26">
        <v>1807</v>
      </c>
      <c r="CP557" s="26"/>
      <c r="CQ557" s="26"/>
      <c r="CR557" s="26"/>
      <c r="CS557" s="26" t="s">
        <v>561</v>
      </c>
      <c r="CT557" s="26">
        <v>12</v>
      </c>
      <c r="CU557" s="26"/>
      <c r="CV557" s="26"/>
      <c r="CW557" s="26">
        <v>37834</v>
      </c>
      <c r="CX557" s="26"/>
      <c r="CY557" s="26"/>
      <c r="CZ557" s="26"/>
      <c r="DA557" s="26"/>
      <c r="DB557" s="26"/>
      <c r="DC557" s="26"/>
      <c r="DD557" s="26" t="s">
        <v>5671</v>
      </c>
      <c r="DE557" s="26" t="s">
        <v>5672</v>
      </c>
      <c r="DF557" s="26" t="s">
        <v>5673</v>
      </c>
      <c r="DG557" s="26" t="s">
        <v>5666</v>
      </c>
      <c r="DH557" s="26">
        <v>4403954460</v>
      </c>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row>
    <row r="558" spans="1:155" x14ac:dyDescent="0.2">
      <c r="A558" s="739">
        <v>10472</v>
      </c>
      <c r="B558" s="26" t="s">
        <v>5674</v>
      </c>
      <c r="C558" s="26"/>
      <c r="D558" s="26"/>
      <c r="E558" s="26"/>
      <c r="F558" s="26"/>
      <c r="G558" s="26"/>
      <c r="H558" s="26"/>
      <c r="I558" s="26"/>
      <c r="J558" s="26" t="s">
        <v>5675</v>
      </c>
      <c r="K558" s="26" t="s">
        <v>5676</v>
      </c>
      <c r="L558" s="26" t="s">
        <v>1151</v>
      </c>
      <c r="M558" s="26"/>
      <c r="N558" s="26" t="s">
        <v>1119</v>
      </c>
      <c r="O558" s="26">
        <v>2111</v>
      </c>
      <c r="P558" s="26">
        <v>2621</v>
      </c>
      <c r="Q558" s="26">
        <v>6175260299</v>
      </c>
      <c r="R558" s="26"/>
      <c r="S558" s="26" t="s">
        <v>4234</v>
      </c>
      <c r="T558" s="26" t="s">
        <v>5677</v>
      </c>
      <c r="U558" s="26" t="s">
        <v>5678</v>
      </c>
      <c r="V558" s="26" t="s">
        <v>5679</v>
      </c>
      <c r="W558" s="26" t="s">
        <v>5680</v>
      </c>
      <c r="X558" s="26" t="s">
        <v>4234</v>
      </c>
      <c r="Y558" s="26" t="s">
        <v>5677</v>
      </c>
      <c r="Z558" s="26" t="s">
        <v>5681</v>
      </c>
      <c r="AA558" s="26" t="s">
        <v>5682</v>
      </c>
      <c r="AB558" s="26">
        <v>6175260299</v>
      </c>
      <c r="AC558" s="26"/>
      <c r="AD558" s="26"/>
      <c r="AE558" s="26" t="s">
        <v>5679</v>
      </c>
      <c r="AF558" s="26" t="s">
        <v>5675</v>
      </c>
      <c r="AG558" s="26" t="s">
        <v>5676</v>
      </c>
      <c r="AH558" s="26" t="s">
        <v>1151</v>
      </c>
      <c r="AI558" s="26"/>
      <c r="AJ558" s="26" t="s">
        <v>1119</v>
      </c>
      <c r="AK558" s="26">
        <v>2111</v>
      </c>
      <c r="AL558" s="26">
        <v>2621</v>
      </c>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t="s">
        <v>5683</v>
      </c>
      <c r="CG558" s="26"/>
      <c r="CH558" s="26"/>
      <c r="CI558" s="26"/>
      <c r="CJ558" s="26"/>
      <c r="CK558" s="26"/>
      <c r="CL558" s="26"/>
      <c r="CM558" s="26"/>
      <c r="CN558" s="26">
        <v>1877</v>
      </c>
      <c r="CO558" s="26">
        <v>2884</v>
      </c>
      <c r="CP558" s="26"/>
      <c r="CQ558" s="26"/>
      <c r="CR558" s="26"/>
      <c r="CS558" s="26" t="s">
        <v>561</v>
      </c>
      <c r="CT558" s="26">
        <v>12</v>
      </c>
      <c r="CU558" s="26"/>
      <c r="CV558" s="26"/>
      <c r="CW558" s="26">
        <v>10638</v>
      </c>
      <c r="CX558" s="740">
        <v>1154</v>
      </c>
      <c r="CY558" s="26"/>
      <c r="CZ558" s="26" t="s">
        <v>545</v>
      </c>
      <c r="DA558" s="26" t="s">
        <v>545</v>
      </c>
      <c r="DB558" s="26" t="s">
        <v>545</v>
      </c>
      <c r="DC558" s="26" t="s">
        <v>545</v>
      </c>
      <c r="DD558" s="26" t="s">
        <v>755</v>
      </c>
      <c r="DE558" s="26" t="s">
        <v>5684</v>
      </c>
      <c r="DF558" s="26" t="s">
        <v>5685</v>
      </c>
      <c r="DG558" s="26" t="s">
        <v>5686</v>
      </c>
      <c r="DH558" s="26">
        <v>6174289845</v>
      </c>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row>
    <row r="559" spans="1:155" x14ac:dyDescent="0.2">
      <c r="A559" s="739">
        <v>11605</v>
      </c>
      <c r="B559" s="26" t="s">
        <v>5687</v>
      </c>
      <c r="C559" s="26"/>
      <c r="D559" s="26"/>
      <c r="E559" s="26"/>
      <c r="F559" s="26"/>
      <c r="G559" s="26"/>
      <c r="H559" s="26"/>
      <c r="I559" s="26"/>
      <c r="J559" s="26" t="s">
        <v>5688</v>
      </c>
      <c r="K559" s="26" t="s">
        <v>1454</v>
      </c>
      <c r="L559" s="26" t="s">
        <v>5563</v>
      </c>
      <c r="M559" s="26" t="s">
        <v>1635</v>
      </c>
      <c r="N559" s="26" t="s">
        <v>1532</v>
      </c>
      <c r="O559" s="26">
        <v>46032</v>
      </c>
      <c r="P559" s="26" t="s">
        <v>545</v>
      </c>
      <c r="Q559" s="26">
        <v>3176369800</v>
      </c>
      <c r="R559" s="26">
        <v>3177159610</v>
      </c>
      <c r="S559" s="26" t="s">
        <v>5689</v>
      </c>
      <c r="T559" s="26" t="s">
        <v>5690</v>
      </c>
      <c r="U559" s="26" t="s">
        <v>1262</v>
      </c>
      <c r="V559" s="26" t="s">
        <v>5691</v>
      </c>
      <c r="W559" s="26" t="s">
        <v>545</v>
      </c>
      <c r="X559" s="26" t="s">
        <v>5692</v>
      </c>
      <c r="Y559" s="26" t="s">
        <v>5693</v>
      </c>
      <c r="Z559" s="26" t="s">
        <v>1540</v>
      </c>
      <c r="AA559" s="26" t="s">
        <v>5687</v>
      </c>
      <c r="AB559" s="26">
        <v>3176369800</v>
      </c>
      <c r="AC559" s="26">
        <v>7421</v>
      </c>
      <c r="AD559" s="26">
        <v>3177159610</v>
      </c>
      <c r="AE559" s="26" t="s">
        <v>5694</v>
      </c>
      <c r="AF559" s="26" t="s">
        <v>5688</v>
      </c>
      <c r="AG559" s="26" t="s">
        <v>1454</v>
      </c>
      <c r="AH559" s="26" t="s">
        <v>5563</v>
      </c>
      <c r="AI559" s="26" t="s">
        <v>1635</v>
      </c>
      <c r="AJ559" s="26" t="s">
        <v>1532</v>
      </c>
      <c r="AK559" s="26">
        <v>46032</v>
      </c>
      <c r="AL559" s="26" t="s">
        <v>545</v>
      </c>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t="s">
        <v>545</v>
      </c>
      <c r="CG559" s="26"/>
      <c r="CH559" s="26"/>
      <c r="CI559" s="26"/>
      <c r="CJ559" s="26"/>
      <c r="CK559" s="26"/>
      <c r="CL559" s="26"/>
      <c r="CM559" s="26"/>
      <c r="CN559" s="26">
        <v>1444</v>
      </c>
      <c r="CO559" s="26">
        <v>1044</v>
      </c>
      <c r="CP559" s="26"/>
      <c r="CQ559" s="26"/>
      <c r="CR559" s="26"/>
      <c r="CS559" s="26" t="s">
        <v>561</v>
      </c>
      <c r="CT559" s="26">
        <v>12</v>
      </c>
      <c r="CU559" s="26"/>
      <c r="CV559" s="26"/>
      <c r="CW559" s="26">
        <v>12416</v>
      </c>
      <c r="CX559" s="26" t="s">
        <v>545</v>
      </c>
      <c r="CY559" s="26"/>
      <c r="CZ559" s="26"/>
      <c r="DA559" s="26"/>
      <c r="DB559" s="26"/>
      <c r="DC559" s="26"/>
      <c r="DD559" s="26" t="s">
        <v>5689</v>
      </c>
      <c r="DE559" s="26" t="s">
        <v>5690</v>
      </c>
      <c r="DF559" s="26" t="s">
        <v>1262</v>
      </c>
      <c r="DG559" s="26" t="s">
        <v>5691</v>
      </c>
      <c r="DH559" s="26">
        <v>3176369800</v>
      </c>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row>
    <row r="560" spans="1:155" x14ac:dyDescent="0.2">
      <c r="A560" s="739">
        <v>10212</v>
      </c>
      <c r="B560" s="26" t="s">
        <v>5695</v>
      </c>
      <c r="C560" s="26"/>
      <c r="D560" s="26"/>
      <c r="E560" s="26"/>
      <c r="F560" s="26"/>
      <c r="G560" s="26"/>
      <c r="H560" s="26"/>
      <c r="I560" s="26"/>
      <c r="J560" s="26" t="s">
        <v>4919</v>
      </c>
      <c r="K560" s="26"/>
      <c r="L560" s="26" t="s">
        <v>5696</v>
      </c>
      <c r="M560" s="26"/>
      <c r="N560" s="26" t="s">
        <v>4652</v>
      </c>
      <c r="O560" s="26">
        <v>35202</v>
      </c>
      <c r="P560" s="26" t="s">
        <v>545</v>
      </c>
      <c r="Q560" s="26">
        <v>8008663555</v>
      </c>
      <c r="R560" s="26"/>
      <c r="S560" s="26" t="s">
        <v>4912</v>
      </c>
      <c r="T560" s="26" t="s">
        <v>4913</v>
      </c>
      <c r="U560" s="26" t="s">
        <v>5697</v>
      </c>
      <c r="V560" s="26"/>
      <c r="W560" s="26" t="s">
        <v>4916</v>
      </c>
      <c r="X560" s="26" t="s">
        <v>1214</v>
      </c>
      <c r="Y560" s="26" t="s">
        <v>4917</v>
      </c>
      <c r="Z560" s="26" t="s">
        <v>661</v>
      </c>
      <c r="AA560" s="26" t="s">
        <v>5698</v>
      </c>
      <c r="AB560" s="26">
        <v>2052599543</v>
      </c>
      <c r="AC560" s="26"/>
      <c r="AD560" s="26">
        <v>2052686012</v>
      </c>
      <c r="AE560" s="26" t="s">
        <v>4918</v>
      </c>
      <c r="AF560" s="26" t="s">
        <v>4919</v>
      </c>
      <c r="AG560" s="26" t="s">
        <v>545</v>
      </c>
      <c r="AH560" s="26" t="s">
        <v>4651</v>
      </c>
      <c r="AI560" s="26"/>
      <c r="AJ560" s="26" t="s">
        <v>4652</v>
      </c>
      <c r="AK560" s="26">
        <v>35202</v>
      </c>
      <c r="AL560" s="26" t="s">
        <v>545</v>
      </c>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t="s">
        <v>4920</v>
      </c>
      <c r="CG560" s="26"/>
      <c r="CH560" s="26"/>
      <c r="CI560" s="26"/>
      <c r="CJ560" s="26"/>
      <c r="CK560" s="26"/>
      <c r="CL560" s="26"/>
      <c r="CM560" s="26"/>
      <c r="CN560" s="26">
        <v>495</v>
      </c>
      <c r="CO560" s="26">
        <v>720</v>
      </c>
      <c r="CP560" s="26"/>
      <c r="CQ560" s="26"/>
      <c r="CR560" s="26"/>
      <c r="CS560" s="26" t="s">
        <v>561</v>
      </c>
      <c r="CT560" s="26">
        <v>12</v>
      </c>
      <c r="CU560" s="26"/>
      <c r="CV560" s="26"/>
      <c r="CW560" s="26">
        <v>68136</v>
      </c>
      <c r="CX560" s="740">
        <v>458</v>
      </c>
      <c r="CY560" s="26"/>
      <c r="CZ560" s="26"/>
      <c r="DA560" s="26"/>
      <c r="DB560" s="26"/>
      <c r="DC560" s="26"/>
      <c r="DD560" s="26" t="s">
        <v>3697</v>
      </c>
      <c r="DE560" s="26" t="s">
        <v>4921</v>
      </c>
      <c r="DF560" s="26" t="s">
        <v>4922</v>
      </c>
      <c r="DG560" s="26" t="s">
        <v>4915</v>
      </c>
      <c r="DH560" s="26">
        <v>2052681000</v>
      </c>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row>
    <row r="561" spans="1:155" x14ac:dyDescent="0.2">
      <c r="A561" s="739">
        <v>11491</v>
      </c>
      <c r="B561" s="26" t="s">
        <v>5699</v>
      </c>
      <c r="C561" s="26"/>
      <c r="D561" s="26"/>
      <c r="E561" s="26"/>
      <c r="F561" s="26"/>
      <c r="G561" s="26"/>
      <c r="H561" s="26"/>
      <c r="I561" s="26"/>
      <c r="J561" s="26" t="s">
        <v>5700</v>
      </c>
      <c r="K561" s="26" t="s">
        <v>2409</v>
      </c>
      <c r="L561" s="26" t="s">
        <v>1822</v>
      </c>
      <c r="M561" s="26" t="s">
        <v>1821</v>
      </c>
      <c r="N561" s="26" t="s">
        <v>1561</v>
      </c>
      <c r="O561" s="26">
        <v>63017</v>
      </c>
      <c r="P561" s="26" t="s">
        <v>545</v>
      </c>
      <c r="Q561" s="26">
        <v>6365365695</v>
      </c>
      <c r="R561" s="26"/>
      <c r="S561" s="26" t="s">
        <v>5701</v>
      </c>
      <c r="T561" s="26" t="s">
        <v>5702</v>
      </c>
      <c r="U561" s="26"/>
      <c r="V561" s="26"/>
      <c r="W561" s="26" t="s">
        <v>5703</v>
      </c>
      <c r="X561" s="26" t="s">
        <v>1026</v>
      </c>
      <c r="Y561" s="26" t="s">
        <v>5704</v>
      </c>
      <c r="Z561" s="26" t="s">
        <v>708</v>
      </c>
      <c r="AA561" s="26" t="s">
        <v>5699</v>
      </c>
      <c r="AB561" s="26">
        <v>6365365693</v>
      </c>
      <c r="AC561" s="26"/>
      <c r="AD561" s="26">
        <v>6365365620</v>
      </c>
      <c r="AE561" s="26" t="s">
        <v>5705</v>
      </c>
      <c r="AF561" s="26" t="s">
        <v>5700</v>
      </c>
      <c r="AG561" s="26" t="s">
        <v>2409</v>
      </c>
      <c r="AH561" s="26" t="s">
        <v>1822</v>
      </c>
      <c r="AI561" s="26" t="s">
        <v>1821</v>
      </c>
      <c r="AJ561" s="26" t="s">
        <v>1561</v>
      </c>
      <c r="AK561" s="26">
        <v>63017</v>
      </c>
      <c r="AL561" s="26" t="s">
        <v>545</v>
      </c>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v>1336</v>
      </c>
      <c r="CO561" s="26">
        <v>1772</v>
      </c>
      <c r="CP561" s="26"/>
      <c r="CQ561" s="26"/>
      <c r="CR561" s="26"/>
      <c r="CS561" s="26" t="s">
        <v>561</v>
      </c>
      <c r="CT561" s="26">
        <v>12</v>
      </c>
      <c r="CU561" s="26"/>
      <c r="CV561" s="26"/>
      <c r="CW561" s="26">
        <v>35769</v>
      </c>
      <c r="CX561" s="26"/>
      <c r="CY561" s="26"/>
      <c r="CZ561" s="26"/>
      <c r="DA561" s="26"/>
      <c r="DB561" s="26"/>
      <c r="DC561" s="26"/>
      <c r="DD561" s="26" t="s">
        <v>5462</v>
      </c>
      <c r="DE561" s="26" t="s">
        <v>5706</v>
      </c>
      <c r="DF561" s="26" t="s">
        <v>1365</v>
      </c>
      <c r="DG561" s="26" t="s">
        <v>5707</v>
      </c>
      <c r="DH561" s="26">
        <v>6365365600</v>
      </c>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row>
    <row r="562" spans="1:155" x14ac:dyDescent="0.2">
      <c r="A562" s="739">
        <v>10213</v>
      </c>
      <c r="B562" s="26" t="s">
        <v>5708</v>
      </c>
      <c r="C562" s="26"/>
      <c r="D562" s="26"/>
      <c r="E562" s="26"/>
      <c r="F562" s="26"/>
      <c r="G562" s="26"/>
      <c r="H562" s="26"/>
      <c r="I562" s="26"/>
      <c r="J562" s="26" t="s">
        <v>2639</v>
      </c>
      <c r="K562" s="26" t="s">
        <v>5414</v>
      </c>
      <c r="L562" s="26" t="s">
        <v>2641</v>
      </c>
      <c r="M562" s="26" t="s">
        <v>1635</v>
      </c>
      <c r="N562" s="26" t="s">
        <v>1178</v>
      </c>
      <c r="O562" s="26">
        <v>37402</v>
      </c>
      <c r="P562" s="548">
        <v>1330</v>
      </c>
      <c r="Q562" s="26">
        <v>4232944169</v>
      </c>
      <c r="R562" s="26">
        <v>4232942415</v>
      </c>
      <c r="S562" s="26" t="s">
        <v>755</v>
      </c>
      <c r="T562" s="26" t="s">
        <v>5415</v>
      </c>
      <c r="U562" s="26" t="s">
        <v>855</v>
      </c>
      <c r="V562" s="26" t="s">
        <v>5416</v>
      </c>
      <c r="W562" s="26" t="s">
        <v>2644</v>
      </c>
      <c r="X562" s="26" t="s">
        <v>2584</v>
      </c>
      <c r="Y562" s="26" t="s">
        <v>2645</v>
      </c>
      <c r="Z562" s="26" t="s">
        <v>2646</v>
      </c>
      <c r="AA562" s="26" t="s">
        <v>2647</v>
      </c>
      <c r="AB562" s="26">
        <v>4232944169</v>
      </c>
      <c r="AC562" s="26">
        <v>44169</v>
      </c>
      <c r="AD562" s="26">
        <v>4232947020</v>
      </c>
      <c r="AE562" s="26" t="s">
        <v>2648</v>
      </c>
      <c r="AF562" s="26" t="s">
        <v>2639</v>
      </c>
      <c r="AG562" s="26" t="s">
        <v>2640</v>
      </c>
      <c r="AH562" s="26" t="s">
        <v>2641</v>
      </c>
      <c r="AI562" s="26" t="s">
        <v>1635</v>
      </c>
      <c r="AJ562" s="26" t="s">
        <v>1178</v>
      </c>
      <c r="AK562" s="26">
        <v>37402</v>
      </c>
      <c r="AL562" s="548"/>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t="s">
        <v>2653</v>
      </c>
      <c r="CG562" s="26"/>
      <c r="CH562" s="26"/>
      <c r="CI562" s="26"/>
      <c r="CJ562" s="26"/>
      <c r="CK562" s="26"/>
      <c r="CL562" s="26"/>
      <c r="CM562" s="26"/>
      <c r="CN562" s="26">
        <v>973</v>
      </c>
      <c r="CO562" s="26">
        <v>348</v>
      </c>
      <c r="CP562" s="26"/>
      <c r="CQ562" s="26"/>
      <c r="CR562" s="26"/>
      <c r="CS562" s="26" t="s">
        <v>561</v>
      </c>
      <c r="CT562" s="26">
        <v>12</v>
      </c>
      <c r="CU562" s="26"/>
      <c r="CV562" s="26"/>
      <c r="CW562" s="26">
        <v>68195</v>
      </c>
      <c r="CX562" s="740">
        <v>565</v>
      </c>
      <c r="CY562" s="26"/>
      <c r="CZ562" s="26"/>
      <c r="DA562" s="26"/>
      <c r="DB562" s="26"/>
      <c r="DC562" s="26"/>
      <c r="DD562" s="26" t="s">
        <v>2654</v>
      </c>
      <c r="DE562" s="26" t="s">
        <v>2655</v>
      </c>
      <c r="DF562" s="26" t="s">
        <v>1553</v>
      </c>
      <c r="DG562" s="26" t="s">
        <v>2656</v>
      </c>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row>
    <row r="563" spans="1:155" x14ac:dyDescent="0.2">
      <c r="A563" s="739">
        <v>11606</v>
      </c>
      <c r="B563" s="26" t="s">
        <v>5709</v>
      </c>
      <c r="C563" s="26"/>
      <c r="D563" s="26"/>
      <c r="E563" s="26"/>
      <c r="F563" s="26"/>
      <c r="G563" s="26"/>
      <c r="H563" s="26"/>
      <c r="I563" s="26"/>
      <c r="J563" s="26" t="s">
        <v>3062</v>
      </c>
      <c r="K563" s="26" t="s">
        <v>3063</v>
      </c>
      <c r="L563" s="26" t="s">
        <v>3064</v>
      </c>
      <c r="M563" s="26" t="s">
        <v>3065</v>
      </c>
      <c r="N563" s="26" t="s">
        <v>1025</v>
      </c>
      <c r="O563" s="26">
        <v>7102</v>
      </c>
      <c r="P563" s="26" t="s">
        <v>545</v>
      </c>
      <c r="Q563" s="26">
        <v>9738024352</v>
      </c>
      <c r="R563" s="26"/>
      <c r="S563" s="26" t="s">
        <v>3052</v>
      </c>
      <c r="T563" s="26" t="s">
        <v>3053</v>
      </c>
      <c r="U563" s="26" t="s">
        <v>5710</v>
      </c>
      <c r="V563" s="26" t="s">
        <v>3055</v>
      </c>
      <c r="W563" s="26" t="s">
        <v>3056</v>
      </c>
      <c r="X563" s="26" t="s">
        <v>3057</v>
      </c>
      <c r="Y563" s="26" t="s">
        <v>3058</v>
      </c>
      <c r="Z563" s="26" t="s">
        <v>3059</v>
      </c>
      <c r="AA563" s="26" t="s">
        <v>3060</v>
      </c>
      <c r="AB563" s="26">
        <v>9738025952</v>
      </c>
      <c r="AC563" s="26"/>
      <c r="AD563" s="26"/>
      <c r="AE563" s="26" t="s">
        <v>3061</v>
      </c>
      <c r="AF563" s="26" t="s">
        <v>3062</v>
      </c>
      <c r="AG563" s="26" t="s">
        <v>3063</v>
      </c>
      <c r="AH563" s="26" t="s">
        <v>3064</v>
      </c>
      <c r="AI563" s="26" t="s">
        <v>3065</v>
      </c>
      <c r="AJ563" s="26" t="s">
        <v>1025</v>
      </c>
      <c r="AK563" s="26">
        <v>7102</v>
      </c>
      <c r="AL563" s="26" t="s">
        <v>545</v>
      </c>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t="s">
        <v>3066</v>
      </c>
      <c r="CG563" s="26"/>
      <c r="CH563" s="26"/>
      <c r="CI563" s="26"/>
      <c r="CJ563" s="26"/>
      <c r="CK563" s="26"/>
      <c r="CL563" s="26"/>
      <c r="CM563" s="26"/>
      <c r="CN563" s="26">
        <v>1445</v>
      </c>
      <c r="CO563" s="26">
        <v>408</v>
      </c>
      <c r="CP563" s="26"/>
      <c r="CQ563" s="26"/>
      <c r="CR563" s="26"/>
      <c r="CS563" s="26" t="s">
        <v>561</v>
      </c>
      <c r="CT563" s="26">
        <v>12</v>
      </c>
      <c r="CU563" s="26"/>
      <c r="CV563" s="26"/>
      <c r="CW563" s="26">
        <v>79227</v>
      </c>
      <c r="CX563" s="740">
        <v>304</v>
      </c>
      <c r="CY563" s="26"/>
      <c r="CZ563" s="26"/>
      <c r="DA563" s="26"/>
      <c r="DB563" s="26"/>
      <c r="DC563" s="26"/>
      <c r="DD563" s="26" t="s">
        <v>3067</v>
      </c>
      <c r="DE563" s="26" t="s">
        <v>3068</v>
      </c>
      <c r="DF563" s="26" t="s">
        <v>1250</v>
      </c>
      <c r="DG563" s="26" t="s">
        <v>3069</v>
      </c>
      <c r="DH563" s="26">
        <v>9738022770</v>
      </c>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row>
    <row r="564" spans="1:155" x14ac:dyDescent="0.2">
      <c r="A564" s="739">
        <v>10214</v>
      </c>
      <c r="B564" s="26" t="s">
        <v>3060</v>
      </c>
      <c r="C564" s="26"/>
      <c r="D564" s="26"/>
      <c r="E564" s="26"/>
      <c r="F564" s="26"/>
      <c r="G564" s="26"/>
      <c r="H564" s="26"/>
      <c r="I564" s="26"/>
      <c r="J564" s="26" t="s">
        <v>3062</v>
      </c>
      <c r="K564" s="26" t="s">
        <v>3063</v>
      </c>
      <c r="L564" s="26" t="s">
        <v>3064</v>
      </c>
      <c r="M564" s="26" t="s">
        <v>3065</v>
      </c>
      <c r="N564" s="26" t="s">
        <v>1025</v>
      </c>
      <c r="O564" s="26">
        <v>7102</v>
      </c>
      <c r="P564" s="548" t="s">
        <v>545</v>
      </c>
      <c r="Q564" s="26">
        <v>9738024352</v>
      </c>
      <c r="R564" s="26"/>
      <c r="S564" s="26" t="s">
        <v>3052</v>
      </c>
      <c r="T564" s="26" t="s">
        <v>3053</v>
      </c>
      <c r="U564" s="26" t="s">
        <v>3054</v>
      </c>
      <c r="V564" s="26" t="s">
        <v>3055</v>
      </c>
      <c r="W564" s="26" t="s">
        <v>3056</v>
      </c>
      <c r="X564" s="26" t="s">
        <v>3057</v>
      </c>
      <c r="Y564" s="26" t="s">
        <v>3058</v>
      </c>
      <c r="Z564" s="26" t="s">
        <v>3059</v>
      </c>
      <c r="AA564" s="26" t="s">
        <v>3060</v>
      </c>
      <c r="AB564" s="26">
        <v>9738025952</v>
      </c>
      <c r="AC564" s="26"/>
      <c r="AD564" s="26"/>
      <c r="AE564" s="26" t="s">
        <v>3061</v>
      </c>
      <c r="AF564" s="26" t="s">
        <v>3062</v>
      </c>
      <c r="AG564" s="26" t="s">
        <v>3063</v>
      </c>
      <c r="AH564" s="26" t="s">
        <v>3064</v>
      </c>
      <c r="AI564" s="26" t="s">
        <v>3065</v>
      </c>
      <c r="AJ564" s="26" t="s">
        <v>1025</v>
      </c>
      <c r="AK564" s="26">
        <v>7102</v>
      </c>
      <c r="AL564" s="26" t="s">
        <v>545</v>
      </c>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t="s">
        <v>3066</v>
      </c>
      <c r="CG564" s="26"/>
      <c r="CH564" s="26"/>
      <c r="CI564" s="26"/>
      <c r="CJ564" s="26"/>
      <c r="CK564" s="26"/>
      <c r="CL564" s="26"/>
      <c r="CM564" s="26"/>
      <c r="CN564" s="26">
        <v>974</v>
      </c>
      <c r="CO564" s="26">
        <v>722</v>
      </c>
      <c r="CP564" s="26"/>
      <c r="CQ564" s="26"/>
      <c r="CR564" s="26"/>
      <c r="CS564" s="26" t="s">
        <v>561</v>
      </c>
      <c r="CT564" s="26">
        <v>12</v>
      </c>
      <c r="CU564" s="26"/>
      <c r="CV564" s="26"/>
      <c r="CW564" s="26">
        <v>68241</v>
      </c>
      <c r="CX564" s="740">
        <v>304</v>
      </c>
      <c r="CY564" s="26"/>
      <c r="CZ564" s="26"/>
      <c r="DA564" s="26"/>
      <c r="DB564" s="26"/>
      <c r="DC564" s="26"/>
      <c r="DD564" s="26" t="s">
        <v>3067</v>
      </c>
      <c r="DE564" s="26" t="s">
        <v>3068</v>
      </c>
      <c r="DF564" s="26" t="s">
        <v>1250</v>
      </c>
      <c r="DG564" s="26" t="s">
        <v>3069</v>
      </c>
      <c r="DH564" s="26">
        <v>9738022770</v>
      </c>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row>
    <row r="565" spans="1:155" x14ac:dyDescent="0.2">
      <c r="A565" s="739">
        <v>11609</v>
      </c>
      <c r="B565" s="26" t="s">
        <v>5711</v>
      </c>
      <c r="C565" s="26"/>
      <c r="D565" s="26"/>
      <c r="E565" s="26"/>
      <c r="F565" s="26"/>
      <c r="G565" s="26"/>
      <c r="H565" s="26"/>
      <c r="I565" s="26"/>
      <c r="J565" s="26" t="s">
        <v>5712</v>
      </c>
      <c r="K565" s="26"/>
      <c r="L565" s="26" t="s">
        <v>753</v>
      </c>
      <c r="M565" s="26" t="s">
        <v>890</v>
      </c>
      <c r="N565" s="26" t="s">
        <v>754</v>
      </c>
      <c r="O565" s="26">
        <v>10016</v>
      </c>
      <c r="P565" s="26">
        <v>5802</v>
      </c>
      <c r="Q565" s="26">
        <v>2125919460</v>
      </c>
      <c r="R565" s="26">
        <v>2125919640</v>
      </c>
      <c r="S565" s="26" t="s">
        <v>1026</v>
      </c>
      <c r="T565" s="26" t="s">
        <v>5713</v>
      </c>
      <c r="U565" s="26" t="s">
        <v>4922</v>
      </c>
      <c r="V565" s="26" t="s">
        <v>5714</v>
      </c>
      <c r="W565" s="26" t="s">
        <v>5715</v>
      </c>
      <c r="X565" s="26" t="s">
        <v>3167</v>
      </c>
      <c r="Y565" s="26" t="s">
        <v>5716</v>
      </c>
      <c r="Z565" s="26" t="s">
        <v>545</v>
      </c>
      <c r="AA565" s="26" t="s">
        <v>5711</v>
      </c>
      <c r="AB565" s="26">
        <v>8574031883</v>
      </c>
      <c r="AC565" s="26"/>
      <c r="AD565" s="26"/>
      <c r="AE565" s="26" t="s">
        <v>5717</v>
      </c>
      <c r="AF565" s="26" t="s">
        <v>5712</v>
      </c>
      <c r="AG565" s="26"/>
      <c r="AH565" s="26" t="s">
        <v>753</v>
      </c>
      <c r="AI565" s="26" t="s">
        <v>890</v>
      </c>
      <c r="AJ565" s="26" t="s">
        <v>754</v>
      </c>
      <c r="AK565" s="26">
        <v>10016</v>
      </c>
      <c r="AL565" s="26">
        <v>5802</v>
      </c>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t="s">
        <v>5718</v>
      </c>
      <c r="CG565" s="26"/>
      <c r="CH565" s="26"/>
      <c r="CI565" s="26"/>
      <c r="CJ565" s="26"/>
      <c r="CK565" s="26"/>
      <c r="CL565" s="26"/>
      <c r="CM565" s="26"/>
      <c r="CN565" s="26">
        <v>1448</v>
      </c>
      <c r="CO565" s="26">
        <v>1696</v>
      </c>
      <c r="CP565" s="26"/>
      <c r="CQ565" s="26"/>
      <c r="CR565" s="26"/>
      <c r="CS565" s="26" t="s">
        <v>561</v>
      </c>
      <c r="CT565" s="26">
        <v>12</v>
      </c>
      <c r="CU565" s="26"/>
      <c r="CV565" s="26"/>
      <c r="CW565" s="26">
        <v>15059</v>
      </c>
      <c r="CX565" s="740">
        <v>853</v>
      </c>
      <c r="CY565" s="26"/>
      <c r="CZ565" s="26"/>
      <c r="DA565" s="26"/>
      <c r="DB565" s="26"/>
      <c r="DC565" s="26"/>
      <c r="DD565" s="26" t="s">
        <v>1026</v>
      </c>
      <c r="DE565" s="26" t="s">
        <v>5713</v>
      </c>
      <c r="DF565" s="26" t="s">
        <v>4922</v>
      </c>
      <c r="DG565" s="26" t="s">
        <v>5714</v>
      </c>
      <c r="DH565" s="26">
        <v>2125919460</v>
      </c>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row>
    <row r="566" spans="1:155" x14ac:dyDescent="0.2">
      <c r="A566" s="739">
        <v>11226</v>
      </c>
      <c r="B566" s="26" t="s">
        <v>5719</v>
      </c>
      <c r="C566" s="26"/>
      <c r="D566" s="26"/>
      <c r="E566" s="26"/>
      <c r="F566" s="26"/>
      <c r="G566" s="26"/>
      <c r="H566" s="26"/>
      <c r="I566" s="26"/>
      <c r="J566" s="26" t="s">
        <v>5720</v>
      </c>
      <c r="K566" s="26" t="s">
        <v>1175</v>
      </c>
      <c r="L566" s="26" t="s">
        <v>4708</v>
      </c>
      <c r="M566" s="26" t="s">
        <v>1602</v>
      </c>
      <c r="N566" s="26" t="s">
        <v>1603</v>
      </c>
      <c r="O566" s="738">
        <v>85251</v>
      </c>
      <c r="P566" s="26" t="s">
        <v>545</v>
      </c>
      <c r="Q566" s="26">
        <v>6023853629</v>
      </c>
      <c r="R566" s="26">
        <v>4806600899</v>
      </c>
      <c r="S566" s="26" t="s">
        <v>1026</v>
      </c>
      <c r="T566" s="26" t="s">
        <v>3999</v>
      </c>
      <c r="U566" s="26" t="s">
        <v>647</v>
      </c>
      <c r="V566" s="26" t="s">
        <v>5721</v>
      </c>
      <c r="W566" s="26" t="s">
        <v>5722</v>
      </c>
      <c r="X566" s="26" t="s">
        <v>750</v>
      </c>
      <c r="Y566" s="26" t="s">
        <v>5723</v>
      </c>
      <c r="Z566" s="26" t="s">
        <v>1640</v>
      </c>
      <c r="AA566" s="26" t="s">
        <v>5719</v>
      </c>
      <c r="AB566" s="26">
        <v>8884749519</v>
      </c>
      <c r="AC566" s="26"/>
      <c r="AD566" s="26"/>
      <c r="AE566" s="26" t="s">
        <v>5724</v>
      </c>
      <c r="AF566" s="26" t="s">
        <v>5720</v>
      </c>
      <c r="AG566" s="26" t="s">
        <v>1175</v>
      </c>
      <c r="AH566" s="26" t="s">
        <v>4708</v>
      </c>
      <c r="AI566" s="26" t="s">
        <v>1602</v>
      </c>
      <c r="AJ566" s="26" t="s">
        <v>1603</v>
      </c>
      <c r="AK566" s="548">
        <v>85251</v>
      </c>
      <c r="AL566" s="26" t="s">
        <v>545</v>
      </c>
      <c r="AM566" s="26"/>
      <c r="AN566" s="26"/>
      <c r="AO566" s="26"/>
      <c r="AP566" s="26"/>
      <c r="AQ566" s="26"/>
      <c r="AR566" s="26"/>
      <c r="AS566" s="26"/>
      <c r="AT566" s="26"/>
      <c r="AU566" s="26"/>
      <c r="AV566" s="26"/>
      <c r="AW566" s="26"/>
      <c r="AX566" s="26"/>
      <c r="AY566" s="26"/>
      <c r="AZ566" s="548"/>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t="s">
        <v>5725</v>
      </c>
      <c r="CG566" s="26"/>
      <c r="CH566" s="26"/>
      <c r="CI566" s="26"/>
      <c r="CJ566" s="26"/>
      <c r="CK566" s="26"/>
      <c r="CL566" s="26"/>
      <c r="CM566" s="26"/>
      <c r="CN566" s="26">
        <v>1079</v>
      </c>
      <c r="CO566" s="26">
        <v>373</v>
      </c>
      <c r="CP566" s="26"/>
      <c r="CQ566" s="26"/>
      <c r="CR566" s="26"/>
      <c r="CS566" s="26" t="s">
        <v>561</v>
      </c>
      <c r="CT566" s="26">
        <v>12</v>
      </c>
      <c r="CU566" s="26"/>
      <c r="CV566" s="26"/>
      <c r="CW566" s="26">
        <v>71390</v>
      </c>
      <c r="CX566" s="740">
        <v>4903</v>
      </c>
      <c r="CY566" s="26"/>
      <c r="CZ566" s="26"/>
      <c r="DA566" s="26"/>
      <c r="DB566" s="26"/>
      <c r="DC566" s="26"/>
      <c r="DD566" s="26" t="s">
        <v>2000</v>
      </c>
      <c r="DE566" s="26" t="s">
        <v>1789</v>
      </c>
      <c r="DF566" s="26" t="s">
        <v>725</v>
      </c>
      <c r="DG566" s="26" t="s">
        <v>5726</v>
      </c>
      <c r="DH566" s="26">
        <v>8884749519</v>
      </c>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row>
    <row r="567" spans="1:155" x14ac:dyDescent="0.2">
      <c r="A567" s="739">
        <v>11611</v>
      </c>
      <c r="B567" s="26" t="s">
        <v>3584</v>
      </c>
      <c r="C567" s="26"/>
      <c r="D567" s="26"/>
      <c r="E567" s="26"/>
      <c r="F567" s="26"/>
      <c r="G567" s="26"/>
      <c r="H567" s="26"/>
      <c r="I567" s="26"/>
      <c r="J567" s="26" t="s">
        <v>5727</v>
      </c>
      <c r="K567" s="26"/>
      <c r="L567" s="26" t="s">
        <v>753</v>
      </c>
      <c r="M567" s="26"/>
      <c r="N567" s="26" t="s">
        <v>754</v>
      </c>
      <c r="O567" s="26">
        <v>10041</v>
      </c>
      <c r="P567" s="26" t="s">
        <v>545</v>
      </c>
      <c r="Q567" s="26">
        <v>2128947600</v>
      </c>
      <c r="R567" s="26"/>
      <c r="S567" s="26" t="s">
        <v>1379</v>
      </c>
      <c r="T567" s="26" t="s">
        <v>1405</v>
      </c>
      <c r="U567" s="26" t="s">
        <v>553</v>
      </c>
      <c r="V567" s="26" t="s">
        <v>5728</v>
      </c>
      <c r="W567" s="26" t="s">
        <v>5729</v>
      </c>
      <c r="X567" s="26" t="s">
        <v>5029</v>
      </c>
      <c r="Y567" s="26" t="s">
        <v>3582</v>
      </c>
      <c r="Z567" s="26" t="s">
        <v>5730</v>
      </c>
      <c r="AA567" s="26" t="s">
        <v>3584</v>
      </c>
      <c r="AB567" s="26">
        <v>9492910370</v>
      </c>
      <c r="AC567" s="26"/>
      <c r="AD567" s="26">
        <v>6088255116</v>
      </c>
      <c r="AE567" s="26" t="s">
        <v>3587</v>
      </c>
      <c r="AF567" s="26" t="s">
        <v>3579</v>
      </c>
      <c r="AG567" s="26" t="s">
        <v>545</v>
      </c>
      <c r="AH567" s="26" t="s">
        <v>3580</v>
      </c>
      <c r="AI567" s="26"/>
      <c r="AJ567" s="26" t="s">
        <v>764</v>
      </c>
      <c r="AK567" s="26">
        <v>53596</v>
      </c>
      <c r="AL567" s="26" t="s">
        <v>545</v>
      </c>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t="s">
        <v>5731</v>
      </c>
      <c r="CG567" s="26"/>
      <c r="CH567" s="26"/>
      <c r="CI567" s="26"/>
      <c r="CJ567" s="26"/>
      <c r="CK567" s="26"/>
      <c r="CL567" s="26"/>
      <c r="CM567" s="26"/>
      <c r="CN567" s="26">
        <v>1450</v>
      </c>
      <c r="CO567" s="26">
        <v>780</v>
      </c>
      <c r="CP567" s="26"/>
      <c r="CQ567" s="26"/>
      <c r="CR567" s="26"/>
      <c r="CS567" s="26" t="s">
        <v>561</v>
      </c>
      <c r="CT567" s="26">
        <v>12</v>
      </c>
      <c r="CU567" s="26"/>
      <c r="CV567" s="26"/>
      <c r="CW567" s="26">
        <v>39217</v>
      </c>
      <c r="CX567" s="26"/>
      <c r="CY567" s="26"/>
      <c r="CZ567" s="26"/>
      <c r="DA567" s="26"/>
      <c r="DB567" s="26"/>
      <c r="DC567" s="26"/>
      <c r="DD567" s="26" t="s">
        <v>1645</v>
      </c>
      <c r="DE567" s="26" t="s">
        <v>3341</v>
      </c>
      <c r="DF567" s="26" t="s">
        <v>3586</v>
      </c>
      <c r="DG567" s="26" t="s">
        <v>3587</v>
      </c>
      <c r="DH567" s="26">
        <v>9494715059</v>
      </c>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row>
    <row r="568" spans="1:155" x14ac:dyDescent="0.2">
      <c r="A568" s="739">
        <v>11612</v>
      </c>
      <c r="B568" s="26" t="s">
        <v>5732</v>
      </c>
      <c r="C568" s="26"/>
      <c r="D568" s="26"/>
      <c r="E568" s="26"/>
      <c r="F568" s="26"/>
      <c r="G568" s="26"/>
      <c r="H568" s="26"/>
      <c r="I568" s="26"/>
      <c r="J568" s="26" t="s">
        <v>5593</v>
      </c>
      <c r="K568" s="26" t="s">
        <v>5594</v>
      </c>
      <c r="L568" s="26" t="s">
        <v>753</v>
      </c>
      <c r="M568" s="26"/>
      <c r="N568" s="26" t="s">
        <v>754</v>
      </c>
      <c r="O568" s="738">
        <v>10005</v>
      </c>
      <c r="P568" s="26">
        <v>1801</v>
      </c>
      <c r="Q568" s="26">
        <v>2128059732</v>
      </c>
      <c r="R568" s="26"/>
      <c r="S568" s="26" t="s">
        <v>5733</v>
      </c>
      <c r="T568" s="26" t="s">
        <v>5734</v>
      </c>
      <c r="U568" s="26"/>
      <c r="V568" s="26"/>
      <c r="W568" s="26"/>
      <c r="X568" s="26" t="s">
        <v>3581</v>
      </c>
      <c r="Y568" s="26" t="s">
        <v>3582</v>
      </c>
      <c r="Z568" s="26" t="s">
        <v>3583</v>
      </c>
      <c r="AA568" s="26" t="s">
        <v>3584</v>
      </c>
      <c r="AB568" s="26">
        <v>9492910370</v>
      </c>
      <c r="AC568" s="26"/>
      <c r="AD568" s="26">
        <v>6088255116</v>
      </c>
      <c r="AE568" s="26" t="s">
        <v>3585</v>
      </c>
      <c r="AF568" s="26" t="s">
        <v>3579</v>
      </c>
      <c r="AG568" s="26" t="s">
        <v>545</v>
      </c>
      <c r="AH568" s="26" t="s">
        <v>3580</v>
      </c>
      <c r="AI568" s="26"/>
      <c r="AJ568" s="26" t="s">
        <v>764</v>
      </c>
      <c r="AK568" s="548">
        <v>53596</v>
      </c>
      <c r="AL568" s="26" t="s">
        <v>545</v>
      </c>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v>1451</v>
      </c>
      <c r="CO568" s="26">
        <v>1635</v>
      </c>
      <c r="CP568" s="26"/>
      <c r="CQ568" s="26"/>
      <c r="CR568" s="26"/>
      <c r="CS568" s="26" t="s">
        <v>561</v>
      </c>
      <c r="CT568" s="26">
        <v>12</v>
      </c>
      <c r="CU568" s="26"/>
      <c r="CV568" s="26"/>
      <c r="CW568" s="26">
        <v>10219</v>
      </c>
      <c r="CX568" s="26"/>
      <c r="CY568" s="26"/>
      <c r="CZ568" s="26"/>
      <c r="DA568" s="26"/>
      <c r="DB568" s="26"/>
      <c r="DC568" s="26"/>
      <c r="DD568" s="26" t="s">
        <v>1645</v>
      </c>
      <c r="DE568" s="26" t="s">
        <v>3341</v>
      </c>
      <c r="DF568" s="26" t="s">
        <v>3586</v>
      </c>
      <c r="DG568" s="26" t="s">
        <v>3587</v>
      </c>
      <c r="DH568" s="26">
        <v>9494715059</v>
      </c>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row>
    <row r="569" spans="1:155" x14ac:dyDescent="0.2">
      <c r="A569" s="739">
        <v>11028</v>
      </c>
      <c r="B569" s="26" t="s">
        <v>5735</v>
      </c>
      <c r="C569" s="26"/>
      <c r="D569" s="26"/>
      <c r="E569" s="26"/>
      <c r="F569" s="26"/>
      <c r="G569" s="26"/>
      <c r="H569" s="26"/>
      <c r="I569" s="26"/>
      <c r="J569" s="26" t="s">
        <v>5736</v>
      </c>
      <c r="K569" s="26"/>
      <c r="L569" s="26" t="s">
        <v>5737</v>
      </c>
      <c r="M569" s="26" t="s">
        <v>1165</v>
      </c>
      <c r="N569" s="26" t="s">
        <v>764</v>
      </c>
      <c r="O569" s="26">
        <v>53713</v>
      </c>
      <c r="P569" s="26" t="s">
        <v>545</v>
      </c>
      <c r="Q569" s="26">
        <v>6084714802</v>
      </c>
      <c r="R569" s="26"/>
      <c r="S569" s="26" t="s">
        <v>769</v>
      </c>
      <c r="T569" s="26" t="s">
        <v>5738</v>
      </c>
      <c r="U569" s="26" t="s">
        <v>553</v>
      </c>
      <c r="V569" s="26" t="s">
        <v>5739</v>
      </c>
      <c r="W569" s="26" t="s">
        <v>5740</v>
      </c>
      <c r="X569" s="26" t="s">
        <v>717</v>
      </c>
      <c r="Y569" s="26" t="s">
        <v>5741</v>
      </c>
      <c r="Z569" s="26" t="s">
        <v>5742</v>
      </c>
      <c r="AA569" s="26" t="s">
        <v>5735</v>
      </c>
      <c r="AB569" s="26">
        <v>6086443414</v>
      </c>
      <c r="AC569" s="26"/>
      <c r="AD569" s="26"/>
      <c r="AE569" s="26" t="s">
        <v>5743</v>
      </c>
      <c r="AF569" s="26" t="s">
        <v>5736</v>
      </c>
      <c r="AG569" s="26" t="s">
        <v>545</v>
      </c>
      <c r="AH569" s="26" t="s">
        <v>5737</v>
      </c>
      <c r="AI569" s="26" t="s">
        <v>1165</v>
      </c>
      <c r="AJ569" s="26" t="s">
        <v>764</v>
      </c>
      <c r="AK569" s="26">
        <v>53713</v>
      </c>
      <c r="AL569" s="26" t="s">
        <v>545</v>
      </c>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t="s">
        <v>5744</v>
      </c>
      <c r="CG569" s="26"/>
      <c r="CH569" s="26"/>
      <c r="CI569" s="26"/>
      <c r="CJ569" s="26"/>
      <c r="CK569" s="26"/>
      <c r="CL569" s="26"/>
      <c r="CM569" s="26"/>
      <c r="CN569" s="26">
        <v>3032</v>
      </c>
      <c r="CO569" s="26">
        <v>120</v>
      </c>
      <c r="CP569" s="26"/>
      <c r="CQ569" s="26"/>
      <c r="CR569" s="26"/>
      <c r="CS569" s="26" t="s">
        <v>561</v>
      </c>
      <c r="CT569" s="26">
        <v>12</v>
      </c>
      <c r="CU569" s="26"/>
      <c r="CV569" s="26"/>
      <c r="CW569" s="26">
        <v>14202</v>
      </c>
      <c r="CX569" s="740">
        <v>4870</v>
      </c>
      <c r="CY569" s="26"/>
      <c r="CZ569" s="26"/>
      <c r="DA569" s="26"/>
      <c r="DB569" s="26"/>
      <c r="DC569" s="26"/>
      <c r="DD569" s="26" t="s">
        <v>5745</v>
      </c>
      <c r="DE569" s="26" t="s">
        <v>5746</v>
      </c>
      <c r="DF569" s="26" t="s">
        <v>5747</v>
      </c>
      <c r="DG569" s="26" t="s">
        <v>5748</v>
      </c>
      <c r="DH569" s="26">
        <v>6084714673</v>
      </c>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row>
    <row r="570" spans="1:155" x14ac:dyDescent="0.2">
      <c r="A570" s="739">
        <v>11614</v>
      </c>
      <c r="B570" s="26" t="s">
        <v>5749</v>
      </c>
      <c r="C570" s="26"/>
      <c r="D570" s="26"/>
      <c r="E570" s="26"/>
      <c r="F570" s="26"/>
      <c r="G570" s="26"/>
      <c r="H570" s="26"/>
      <c r="I570" s="26" t="s">
        <v>545</v>
      </c>
      <c r="J570" s="26" t="s">
        <v>5750</v>
      </c>
      <c r="K570" s="26" t="s">
        <v>3063</v>
      </c>
      <c r="L570" s="26" t="s">
        <v>2410</v>
      </c>
      <c r="M570" s="26" t="s">
        <v>2411</v>
      </c>
      <c r="N570" s="26" t="s">
        <v>689</v>
      </c>
      <c r="O570" s="26">
        <v>6901</v>
      </c>
      <c r="P570" s="26" t="s">
        <v>545</v>
      </c>
      <c r="Q570" s="26">
        <v>2039752100</v>
      </c>
      <c r="R570" s="26">
        <v>2039752199</v>
      </c>
      <c r="S570" s="26" t="s">
        <v>755</v>
      </c>
      <c r="T570" s="26" t="s">
        <v>5751</v>
      </c>
      <c r="U570" s="26" t="s">
        <v>5752</v>
      </c>
      <c r="V570" s="26" t="s">
        <v>5753</v>
      </c>
      <c r="W570" s="26" t="s">
        <v>5754</v>
      </c>
      <c r="X570" s="26" t="s">
        <v>556</v>
      </c>
      <c r="Y570" s="26" t="s">
        <v>5755</v>
      </c>
      <c r="Z570" s="26" t="s">
        <v>2618</v>
      </c>
      <c r="AA570" s="26" t="s">
        <v>5749</v>
      </c>
      <c r="AB570" s="26">
        <v>2039752151</v>
      </c>
      <c r="AC570" s="26"/>
      <c r="AD570" s="26">
        <v>2039752199</v>
      </c>
      <c r="AE570" s="26" t="s">
        <v>5756</v>
      </c>
      <c r="AF570" s="26" t="s">
        <v>5750</v>
      </c>
      <c r="AG570" s="26" t="s">
        <v>3063</v>
      </c>
      <c r="AH570" s="26" t="s">
        <v>2410</v>
      </c>
      <c r="AI570" s="26" t="s">
        <v>2411</v>
      </c>
      <c r="AJ570" s="26" t="s">
        <v>689</v>
      </c>
      <c r="AK570" s="26">
        <v>6901</v>
      </c>
      <c r="AL570" s="26" t="s">
        <v>545</v>
      </c>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t="s">
        <v>5757</v>
      </c>
      <c r="CG570" s="26"/>
      <c r="CH570" s="26"/>
      <c r="CI570" s="26"/>
      <c r="CJ570" s="26"/>
      <c r="CK570" s="26"/>
      <c r="CL570" s="26"/>
      <c r="CM570" s="26"/>
      <c r="CN570" s="26">
        <v>1453</v>
      </c>
      <c r="CO570" s="26">
        <v>1808</v>
      </c>
      <c r="CP570" s="26"/>
      <c r="CQ570" s="26"/>
      <c r="CR570" s="26"/>
      <c r="CS570" s="26" t="s">
        <v>561</v>
      </c>
      <c r="CT570" s="26">
        <v>12</v>
      </c>
      <c r="CU570" s="26"/>
      <c r="CV570" s="26"/>
      <c r="CW570" s="26">
        <v>23132</v>
      </c>
      <c r="CX570" s="740">
        <v>4794</v>
      </c>
      <c r="CY570" s="26"/>
      <c r="CZ570" s="26"/>
      <c r="DA570" s="26"/>
      <c r="DB570" s="26"/>
      <c r="DC570" s="26" t="s">
        <v>545</v>
      </c>
      <c r="DD570" s="26" t="s">
        <v>5758</v>
      </c>
      <c r="DE570" s="26" t="s">
        <v>5759</v>
      </c>
      <c r="DF570" s="26" t="s">
        <v>5760</v>
      </c>
      <c r="DG570" s="26" t="s">
        <v>5761</v>
      </c>
      <c r="DH570" s="26">
        <v>2039752107</v>
      </c>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row>
    <row r="571" spans="1:155" x14ac:dyDescent="0.2">
      <c r="A571" s="739">
        <v>11615</v>
      </c>
      <c r="B571" s="26" t="s">
        <v>5762</v>
      </c>
      <c r="C571" s="26"/>
      <c r="D571" s="26"/>
      <c r="E571" s="26"/>
      <c r="F571" s="26"/>
      <c r="G571" s="26"/>
      <c r="H571" s="26"/>
      <c r="I571" s="26"/>
      <c r="J571" s="26" t="s">
        <v>5763</v>
      </c>
      <c r="K571" s="26"/>
      <c r="L571" s="26" t="s">
        <v>5764</v>
      </c>
      <c r="M571" s="26" t="s">
        <v>5765</v>
      </c>
      <c r="N571" s="26" t="s">
        <v>901</v>
      </c>
      <c r="O571" s="26">
        <v>55733</v>
      </c>
      <c r="P571" s="26" t="s">
        <v>545</v>
      </c>
      <c r="Q571" s="26">
        <v>2188793321</v>
      </c>
      <c r="R571" s="26"/>
      <c r="S571" s="26"/>
      <c r="T571" s="26"/>
      <c r="U571" s="26"/>
      <c r="V571" s="26"/>
      <c r="W571" s="26"/>
      <c r="X571" s="26" t="s">
        <v>912</v>
      </c>
      <c r="Y571" s="26" t="s">
        <v>5766</v>
      </c>
      <c r="Z571" s="26" t="s">
        <v>5767</v>
      </c>
      <c r="AA571" s="26" t="s">
        <v>5762</v>
      </c>
      <c r="AB571" s="26">
        <v>2188793321</v>
      </c>
      <c r="AC571" s="26">
        <v>2204</v>
      </c>
      <c r="AD571" s="26">
        <v>2188797097</v>
      </c>
      <c r="AE571" s="26" t="s">
        <v>5768</v>
      </c>
      <c r="AF571" s="26" t="s">
        <v>5763</v>
      </c>
      <c r="AG571" s="26" t="s">
        <v>545</v>
      </c>
      <c r="AH571" s="26" t="s">
        <v>5764</v>
      </c>
      <c r="AI571" s="26" t="s">
        <v>5765</v>
      </c>
      <c r="AJ571" s="26" t="s">
        <v>901</v>
      </c>
      <c r="AK571" s="26">
        <v>55733</v>
      </c>
      <c r="AL571" s="26" t="s">
        <v>545</v>
      </c>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v>1454</v>
      </c>
      <c r="CO571" s="26">
        <v>2216</v>
      </c>
      <c r="CP571" s="26"/>
      <c r="CQ571" s="26"/>
      <c r="CR571" s="26"/>
      <c r="CS571" s="26" t="s">
        <v>561</v>
      </c>
      <c r="CT571" s="26">
        <v>12</v>
      </c>
      <c r="CU571" s="26"/>
      <c r="CV571" s="26"/>
      <c r="CW571" s="26">
        <v>16330</v>
      </c>
      <c r="CX571" s="26"/>
      <c r="CY571" s="26"/>
      <c r="CZ571" s="26"/>
      <c r="DA571" s="26"/>
      <c r="DB571" s="26"/>
      <c r="DC571" s="26"/>
      <c r="DD571" s="26" t="s">
        <v>3221</v>
      </c>
      <c r="DE571" s="26" t="s">
        <v>5769</v>
      </c>
      <c r="DF571" s="26" t="s">
        <v>5770</v>
      </c>
      <c r="DG571" s="26" t="s">
        <v>5771</v>
      </c>
      <c r="DH571" s="26">
        <v>2186550210</v>
      </c>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row>
    <row r="572" spans="1:155" x14ac:dyDescent="0.2">
      <c r="A572" s="739">
        <v>11616</v>
      </c>
      <c r="B572" s="26" t="s">
        <v>5772</v>
      </c>
      <c r="C572" s="26"/>
      <c r="D572" s="26"/>
      <c r="E572" s="26"/>
      <c r="F572" s="26"/>
      <c r="G572" s="26"/>
      <c r="H572" s="26"/>
      <c r="I572" s="26"/>
      <c r="J572" s="26" t="s">
        <v>5773</v>
      </c>
      <c r="K572" s="26" t="s">
        <v>5774</v>
      </c>
      <c r="L572" s="26" t="s">
        <v>730</v>
      </c>
      <c r="M572" s="26" t="s">
        <v>730</v>
      </c>
      <c r="N572" s="26" t="s">
        <v>731</v>
      </c>
      <c r="O572" s="26">
        <v>19103</v>
      </c>
      <c r="P572" s="26"/>
      <c r="Q572" s="26">
        <v>2672380733</v>
      </c>
      <c r="R572" s="26">
        <v>2156651888</v>
      </c>
      <c r="S572" s="26" t="s">
        <v>5775</v>
      </c>
      <c r="T572" s="26" t="s">
        <v>4024</v>
      </c>
      <c r="U572" s="26" t="s">
        <v>5161</v>
      </c>
      <c r="V572" s="26" t="s">
        <v>5776</v>
      </c>
      <c r="W572" s="26" t="s">
        <v>5777</v>
      </c>
      <c r="X572" s="26" t="s">
        <v>5778</v>
      </c>
      <c r="Y572" s="26" t="s">
        <v>5779</v>
      </c>
      <c r="Z572" s="26" t="s">
        <v>5780</v>
      </c>
      <c r="AA572" s="26" t="s">
        <v>5772</v>
      </c>
      <c r="AB572" s="26">
        <v>2672380725</v>
      </c>
      <c r="AC572" s="26"/>
      <c r="AD572" s="26">
        <v>2156651888</v>
      </c>
      <c r="AE572" s="26" t="s">
        <v>545</v>
      </c>
      <c r="AF572" s="26" t="s">
        <v>5773</v>
      </c>
      <c r="AG572" s="26" t="s">
        <v>5774</v>
      </c>
      <c r="AH572" s="26" t="s">
        <v>730</v>
      </c>
      <c r="AI572" s="26" t="s">
        <v>730</v>
      </c>
      <c r="AJ572" s="26" t="s">
        <v>731</v>
      </c>
      <c r="AK572" s="26">
        <v>19103</v>
      </c>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v>1455</v>
      </c>
      <c r="CO572" s="26">
        <v>1809</v>
      </c>
      <c r="CP572" s="26"/>
      <c r="CQ572" s="26"/>
      <c r="CR572" s="26"/>
      <c r="CS572" s="26" t="s">
        <v>561</v>
      </c>
      <c r="CT572" s="26">
        <v>12</v>
      </c>
      <c r="CU572" s="26"/>
      <c r="CV572" s="26"/>
      <c r="CW572" s="26">
        <v>38512</v>
      </c>
      <c r="CX572" s="26"/>
      <c r="CY572" s="26"/>
      <c r="CZ572" s="26"/>
      <c r="DA572" s="26"/>
      <c r="DB572" s="26"/>
      <c r="DC572" s="26"/>
      <c r="DD572" s="26" t="s">
        <v>5775</v>
      </c>
      <c r="DE572" s="26" t="s">
        <v>4024</v>
      </c>
      <c r="DF572" s="26" t="s">
        <v>5161</v>
      </c>
      <c r="DG572" s="26" t="s">
        <v>5776</v>
      </c>
      <c r="DH572" s="26">
        <v>2672380733</v>
      </c>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row>
    <row r="573" spans="1:155" x14ac:dyDescent="0.2">
      <c r="A573" s="739">
        <v>11617</v>
      </c>
      <c r="B573" s="26" t="s">
        <v>5781</v>
      </c>
      <c r="C573" s="26"/>
      <c r="D573" s="26"/>
      <c r="E573" s="26"/>
      <c r="F573" s="26"/>
      <c r="G573" s="26"/>
      <c r="H573" s="26"/>
      <c r="I573" s="26"/>
      <c r="J573" s="26" t="s">
        <v>3579</v>
      </c>
      <c r="K573" s="26"/>
      <c r="L573" s="26" t="s">
        <v>3580</v>
      </c>
      <c r="M573" s="26"/>
      <c r="N573" s="26" t="s">
        <v>764</v>
      </c>
      <c r="O573" s="738">
        <v>53596</v>
      </c>
      <c r="P573" s="26">
        <v>1</v>
      </c>
      <c r="Q573" s="26">
        <v>6088255160</v>
      </c>
      <c r="R573" s="26"/>
      <c r="S573" s="26"/>
      <c r="T573" s="26"/>
      <c r="U573" s="26"/>
      <c r="V573" s="26"/>
      <c r="W573" s="26"/>
      <c r="X573" s="26" t="s">
        <v>3581</v>
      </c>
      <c r="Y573" s="26" t="s">
        <v>3582</v>
      </c>
      <c r="Z573" s="26" t="s">
        <v>3583</v>
      </c>
      <c r="AA573" s="26" t="s">
        <v>3584</v>
      </c>
      <c r="AB573" s="26">
        <v>9492910370</v>
      </c>
      <c r="AC573" s="26"/>
      <c r="AD573" s="26">
        <v>6088255116</v>
      </c>
      <c r="AE573" s="26" t="s">
        <v>3585</v>
      </c>
      <c r="AF573" s="26" t="s">
        <v>3579</v>
      </c>
      <c r="AG573" s="26" t="s">
        <v>545</v>
      </c>
      <c r="AH573" s="26" t="s">
        <v>3580</v>
      </c>
      <c r="AI573" s="26"/>
      <c r="AJ573" s="26" t="s">
        <v>764</v>
      </c>
      <c r="AK573" s="548">
        <v>53596</v>
      </c>
      <c r="AL573" s="26" t="s">
        <v>545</v>
      </c>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v>1456</v>
      </c>
      <c r="CO573" s="26">
        <v>1635</v>
      </c>
      <c r="CP573" s="26"/>
      <c r="CQ573" s="26"/>
      <c r="CR573" s="26"/>
      <c r="CS573" s="26" t="s">
        <v>561</v>
      </c>
      <c r="CT573" s="26">
        <v>12</v>
      </c>
      <c r="CU573" s="26"/>
      <c r="CV573" s="26"/>
      <c r="CW573" s="26">
        <v>24449</v>
      </c>
      <c r="CX573" s="26"/>
      <c r="CY573" s="26"/>
      <c r="CZ573" s="26"/>
      <c r="DA573" s="26"/>
      <c r="DB573" s="26"/>
      <c r="DC573" s="26"/>
      <c r="DD573" s="26" t="s">
        <v>1645</v>
      </c>
      <c r="DE573" s="26" t="s">
        <v>3341</v>
      </c>
      <c r="DF573" s="26" t="s">
        <v>3586</v>
      </c>
      <c r="DG573" s="26" t="s">
        <v>3587</v>
      </c>
      <c r="DH573" s="26">
        <v>9494715059</v>
      </c>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row>
    <row r="574" spans="1:155" x14ac:dyDescent="0.2">
      <c r="A574" s="739">
        <v>11618</v>
      </c>
      <c r="B574" s="26" t="s">
        <v>5782</v>
      </c>
      <c r="C574" s="26"/>
      <c r="D574" s="26"/>
      <c r="E574" s="26"/>
      <c r="F574" s="26"/>
      <c r="G574" s="26"/>
      <c r="H574" s="26"/>
      <c r="I574" s="26"/>
      <c r="J574" s="26" t="s">
        <v>2355</v>
      </c>
      <c r="K574" s="26" t="s">
        <v>5783</v>
      </c>
      <c r="L574" s="26" t="s">
        <v>1053</v>
      </c>
      <c r="M574" s="26"/>
      <c r="N574" s="26" t="s">
        <v>550</v>
      </c>
      <c r="O574" s="738">
        <v>60601</v>
      </c>
      <c r="P574" s="26" t="s">
        <v>545</v>
      </c>
      <c r="Q574" s="26">
        <v>3148194386</v>
      </c>
      <c r="R574" s="26">
        <v>3148194789</v>
      </c>
      <c r="S574" s="26" t="s">
        <v>5784</v>
      </c>
      <c r="T574" s="26" t="s">
        <v>5785</v>
      </c>
      <c r="U574" s="26" t="s">
        <v>647</v>
      </c>
      <c r="V574" s="26" t="s">
        <v>5786</v>
      </c>
      <c r="W574" s="26" t="s">
        <v>5787</v>
      </c>
      <c r="X574" s="26" t="s">
        <v>3525</v>
      </c>
      <c r="Y574" s="26" t="s">
        <v>5788</v>
      </c>
      <c r="Z574" s="26" t="s">
        <v>5789</v>
      </c>
      <c r="AA574" s="26" t="s">
        <v>5790</v>
      </c>
      <c r="AB574" s="26">
        <v>3126614564</v>
      </c>
      <c r="AC574" s="26"/>
      <c r="AD574" s="26">
        <v>3148194789</v>
      </c>
      <c r="AE574" s="26" t="s">
        <v>5791</v>
      </c>
      <c r="AF574" s="26" t="s">
        <v>2355</v>
      </c>
      <c r="AG574" s="26" t="s">
        <v>5783</v>
      </c>
      <c r="AH574" s="26" t="s">
        <v>1053</v>
      </c>
      <c r="AI574" s="26"/>
      <c r="AJ574" s="26" t="s">
        <v>550</v>
      </c>
      <c r="AK574" s="548">
        <v>60601</v>
      </c>
      <c r="AL574" s="26">
        <v>4003</v>
      </c>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t="s">
        <v>5792</v>
      </c>
      <c r="CG574" s="26"/>
      <c r="CH574" s="26"/>
      <c r="CI574" s="26"/>
      <c r="CJ574" s="26"/>
      <c r="CK574" s="26"/>
      <c r="CL574" s="26"/>
      <c r="CM574" s="26"/>
      <c r="CN574" s="26">
        <v>1457</v>
      </c>
      <c r="CO574" s="26">
        <v>2736</v>
      </c>
      <c r="CP574" s="26"/>
      <c r="CQ574" s="26"/>
      <c r="CR574" s="26"/>
      <c r="CS574" s="26" t="s">
        <v>561</v>
      </c>
      <c r="CT574" s="26">
        <v>12</v>
      </c>
      <c r="CU574" s="26"/>
      <c r="CV574" s="26"/>
      <c r="CW574" s="26">
        <v>68357</v>
      </c>
      <c r="CX574" s="740">
        <v>215</v>
      </c>
      <c r="CY574" s="26"/>
      <c r="CZ574" s="26"/>
      <c r="DA574" s="26"/>
      <c r="DB574" s="26"/>
      <c r="DC574" s="26"/>
      <c r="DD574" s="26" t="s">
        <v>3525</v>
      </c>
      <c r="DE574" s="26" t="s">
        <v>5788</v>
      </c>
      <c r="DF574" s="26" t="s">
        <v>1705</v>
      </c>
      <c r="DG574" s="26" t="s">
        <v>5791</v>
      </c>
      <c r="DH574" s="26">
        <v>3126614564</v>
      </c>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row>
    <row r="575" spans="1:155" x14ac:dyDescent="0.2">
      <c r="A575" s="739">
        <v>10218</v>
      </c>
      <c r="B575" s="26" t="s">
        <v>5793</v>
      </c>
      <c r="C575" s="26"/>
      <c r="D575" s="26"/>
      <c r="E575" s="26"/>
      <c r="F575" s="26"/>
      <c r="G575" s="26"/>
      <c r="H575" s="26"/>
      <c r="I575" s="26"/>
      <c r="J575" s="26" t="s">
        <v>5794</v>
      </c>
      <c r="K575" s="26" t="s">
        <v>5450</v>
      </c>
      <c r="L575" s="26" t="s">
        <v>730</v>
      </c>
      <c r="M575" s="26" t="s">
        <v>730</v>
      </c>
      <c r="N575" s="26" t="s">
        <v>731</v>
      </c>
      <c r="O575" s="26">
        <v>19103</v>
      </c>
      <c r="P575" s="26" t="s">
        <v>545</v>
      </c>
      <c r="Q575" s="26">
        <v>8003517500</v>
      </c>
      <c r="R575" s="26">
        <v>2672560650</v>
      </c>
      <c r="S575" s="26" t="s">
        <v>1129</v>
      </c>
      <c r="T575" s="26" t="s">
        <v>5795</v>
      </c>
      <c r="U575" s="26" t="s">
        <v>553</v>
      </c>
      <c r="V575" s="26" t="s">
        <v>5796</v>
      </c>
      <c r="W575" s="26" t="s">
        <v>5797</v>
      </c>
      <c r="X575" s="26" t="s">
        <v>3052</v>
      </c>
      <c r="Y575" s="26" t="s">
        <v>5798</v>
      </c>
      <c r="Z575" s="26" t="s">
        <v>5799</v>
      </c>
      <c r="AA575" s="26" t="s">
        <v>5793</v>
      </c>
      <c r="AB575" s="26">
        <v>2672563624</v>
      </c>
      <c r="AC575" s="26"/>
      <c r="AD575" s="26">
        <v>3672560650</v>
      </c>
      <c r="AE575" s="26" t="s">
        <v>5796</v>
      </c>
      <c r="AF575" s="26" t="s">
        <v>5794</v>
      </c>
      <c r="AG575" s="26" t="s">
        <v>5450</v>
      </c>
      <c r="AH575" s="26" t="s">
        <v>730</v>
      </c>
      <c r="AI575" s="26" t="s">
        <v>730</v>
      </c>
      <c r="AJ575" s="26" t="s">
        <v>731</v>
      </c>
      <c r="AK575" s="26">
        <v>19103</v>
      </c>
      <c r="AL575" s="26" t="s">
        <v>545</v>
      </c>
      <c r="AM575" s="26" t="s">
        <v>5800</v>
      </c>
      <c r="AN575" s="26" t="s">
        <v>5801</v>
      </c>
      <c r="AO575" s="26" t="s">
        <v>5802</v>
      </c>
      <c r="AP575" s="26" t="s">
        <v>5793</v>
      </c>
      <c r="AQ575" s="26">
        <v>2672563500</v>
      </c>
      <c r="AR575" s="26"/>
      <c r="AS575" s="26">
        <v>2672560650</v>
      </c>
      <c r="AT575" s="26" t="s">
        <v>5803</v>
      </c>
      <c r="AU575" s="26" t="s">
        <v>5794</v>
      </c>
      <c r="AV575" s="26" t="s">
        <v>5450</v>
      </c>
      <c r="AW575" s="26" t="s">
        <v>730</v>
      </c>
      <c r="AX575" s="26" t="s">
        <v>730</v>
      </c>
      <c r="AY575" s="26" t="s">
        <v>731</v>
      </c>
      <c r="AZ575" s="26" t="s">
        <v>5804</v>
      </c>
      <c r="BA575" s="26" t="s">
        <v>545</v>
      </c>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t="s">
        <v>5805</v>
      </c>
      <c r="CG575" s="26"/>
      <c r="CH575" s="26"/>
      <c r="CI575" s="26"/>
      <c r="CJ575" s="26"/>
      <c r="CK575" s="26"/>
      <c r="CL575" s="26"/>
      <c r="CM575" s="26"/>
      <c r="CN575" s="26">
        <v>978</v>
      </c>
      <c r="CO575" s="26">
        <v>560</v>
      </c>
      <c r="CP575" s="26">
        <v>577</v>
      </c>
      <c r="CQ575" s="26"/>
      <c r="CR575" s="26"/>
      <c r="CS575" s="26" t="s">
        <v>561</v>
      </c>
      <c r="CT575" s="26">
        <v>12</v>
      </c>
      <c r="CU575" s="26"/>
      <c r="CV575" s="26"/>
      <c r="CW575" s="26">
        <v>68381</v>
      </c>
      <c r="CX575" s="740">
        <v>3098</v>
      </c>
      <c r="CY575" s="26"/>
      <c r="CZ575" s="26"/>
      <c r="DA575" s="26"/>
      <c r="DB575" s="26"/>
      <c r="DC575" s="26"/>
      <c r="DD575" s="26" t="s">
        <v>5800</v>
      </c>
      <c r="DE575" s="26" t="s">
        <v>5801</v>
      </c>
      <c r="DF575" s="26" t="s">
        <v>5802</v>
      </c>
      <c r="DG575" s="26" t="s">
        <v>5803</v>
      </c>
      <c r="DH575" s="26">
        <v>2672563500</v>
      </c>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row>
    <row r="576" spans="1:155" x14ac:dyDescent="0.2">
      <c r="A576" s="739">
        <v>10220</v>
      </c>
      <c r="B576" s="26" t="s">
        <v>5806</v>
      </c>
      <c r="C576" s="26"/>
      <c r="D576" s="26"/>
      <c r="E576" s="26"/>
      <c r="F576" s="26"/>
      <c r="G576" s="26"/>
      <c r="H576" s="26"/>
      <c r="I576" s="26"/>
      <c r="J576" s="26" t="s">
        <v>5807</v>
      </c>
      <c r="K576" s="26"/>
      <c r="L576" s="26" t="s">
        <v>1926</v>
      </c>
      <c r="M576" s="26" t="s">
        <v>1893</v>
      </c>
      <c r="N576" s="26" t="s">
        <v>1186</v>
      </c>
      <c r="O576" s="26">
        <v>30327</v>
      </c>
      <c r="P576" s="26">
        <v>4390</v>
      </c>
      <c r="Q576" s="26">
        <v>7709805100</v>
      </c>
      <c r="R576" s="26">
        <v>7709805800</v>
      </c>
      <c r="S576" s="26" t="s">
        <v>5808</v>
      </c>
      <c r="T576" s="26" t="s">
        <v>5809</v>
      </c>
      <c r="U576" s="26" t="s">
        <v>647</v>
      </c>
      <c r="V576" s="26" t="s">
        <v>5810</v>
      </c>
      <c r="W576" s="26" t="s">
        <v>5811</v>
      </c>
      <c r="X576" s="26" t="s">
        <v>5140</v>
      </c>
      <c r="Y576" s="26" t="s">
        <v>5812</v>
      </c>
      <c r="Z576" s="26" t="s">
        <v>5813</v>
      </c>
      <c r="AA576" s="26" t="s">
        <v>5814</v>
      </c>
      <c r="AB576" s="26">
        <v>7709333654</v>
      </c>
      <c r="AC576" s="26"/>
      <c r="AD576" s="26">
        <v>7709805800</v>
      </c>
      <c r="AE576" s="26" t="s">
        <v>5815</v>
      </c>
      <c r="AF576" s="26" t="s">
        <v>5807</v>
      </c>
      <c r="AG576" s="26" t="s">
        <v>545</v>
      </c>
      <c r="AH576" s="26" t="s">
        <v>1926</v>
      </c>
      <c r="AI576" s="26" t="s">
        <v>1893</v>
      </c>
      <c r="AJ576" s="26" t="s">
        <v>1186</v>
      </c>
      <c r="AK576" s="26">
        <v>30327</v>
      </c>
      <c r="AL576" s="26">
        <v>4390</v>
      </c>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t="s">
        <v>5816</v>
      </c>
      <c r="CG576" s="26"/>
      <c r="CH576" s="26"/>
      <c r="CI576" s="26"/>
      <c r="CJ576" s="26"/>
      <c r="CK576" s="26"/>
      <c r="CL576" s="26"/>
      <c r="CM576" s="26"/>
      <c r="CN576" s="26">
        <v>980</v>
      </c>
      <c r="CO576" s="26">
        <v>314</v>
      </c>
      <c r="CP576" s="26"/>
      <c r="CQ576" s="26"/>
      <c r="CR576" s="26"/>
      <c r="CS576" s="26" t="s">
        <v>561</v>
      </c>
      <c r="CT576" s="26">
        <v>12</v>
      </c>
      <c r="CU576" s="26"/>
      <c r="CV576" s="26"/>
      <c r="CW576" s="26">
        <v>67105</v>
      </c>
      <c r="CX576" s="740">
        <v>4832</v>
      </c>
      <c r="CY576" s="26"/>
      <c r="CZ576" s="26"/>
      <c r="DA576" s="26"/>
      <c r="DB576" s="26"/>
      <c r="DC576" s="26"/>
      <c r="DD576" s="26" t="s">
        <v>5817</v>
      </c>
      <c r="DE576" s="26" t="s">
        <v>1467</v>
      </c>
      <c r="DF576" s="26" t="s">
        <v>725</v>
      </c>
      <c r="DG576" s="26" t="s">
        <v>5818</v>
      </c>
      <c r="DH576" s="26">
        <v>7709806526</v>
      </c>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row>
    <row r="577" spans="1:155" x14ac:dyDescent="0.2">
      <c r="A577" s="739">
        <v>10219</v>
      </c>
      <c r="B577" s="26" t="s">
        <v>5819</v>
      </c>
      <c r="C577" s="26"/>
      <c r="D577" s="26"/>
      <c r="E577" s="26"/>
      <c r="F577" s="26"/>
      <c r="G577" s="26"/>
      <c r="H577" s="26"/>
      <c r="I577" s="26"/>
      <c r="J577" s="26" t="s">
        <v>5807</v>
      </c>
      <c r="K577" s="26"/>
      <c r="L577" s="26" t="s">
        <v>1926</v>
      </c>
      <c r="M577" s="26" t="s">
        <v>1893</v>
      </c>
      <c r="N577" s="26" t="s">
        <v>1186</v>
      </c>
      <c r="O577" s="26">
        <v>30327</v>
      </c>
      <c r="P577" s="26">
        <v>4390</v>
      </c>
      <c r="Q577" s="26">
        <v>7709805100</v>
      </c>
      <c r="R577" s="26">
        <v>7709805800</v>
      </c>
      <c r="S577" s="26" t="s">
        <v>1026</v>
      </c>
      <c r="T577" s="26" t="s">
        <v>5809</v>
      </c>
      <c r="U577" s="26" t="s">
        <v>855</v>
      </c>
      <c r="V577" s="26" t="s">
        <v>5815</v>
      </c>
      <c r="W577" s="26" t="s">
        <v>5820</v>
      </c>
      <c r="X577" s="26" t="s">
        <v>5140</v>
      </c>
      <c r="Y577" s="26" t="s">
        <v>5812</v>
      </c>
      <c r="Z577" s="26" t="s">
        <v>5813</v>
      </c>
      <c r="AA577" s="26" t="s">
        <v>5814</v>
      </c>
      <c r="AB577" s="26">
        <v>7709333654</v>
      </c>
      <c r="AC577" s="26"/>
      <c r="AD577" s="26">
        <v>7709805800</v>
      </c>
      <c r="AE577" s="26" t="s">
        <v>5815</v>
      </c>
      <c r="AF577" s="26" t="s">
        <v>5807</v>
      </c>
      <c r="AG577" s="26" t="s">
        <v>545</v>
      </c>
      <c r="AH577" s="26" t="s">
        <v>1926</v>
      </c>
      <c r="AI577" s="26" t="s">
        <v>1893</v>
      </c>
      <c r="AJ577" s="26" t="s">
        <v>1186</v>
      </c>
      <c r="AK577" s="26">
        <v>30327</v>
      </c>
      <c r="AL577" s="26">
        <v>4390</v>
      </c>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t="s">
        <v>5816</v>
      </c>
      <c r="CG577" s="26"/>
      <c r="CH577" s="26"/>
      <c r="CI577" s="26"/>
      <c r="CJ577" s="26"/>
      <c r="CK577" s="26"/>
      <c r="CL577" s="26"/>
      <c r="CM577" s="26"/>
      <c r="CN577" s="26">
        <v>979</v>
      </c>
      <c r="CO577" s="26">
        <v>314</v>
      </c>
      <c r="CP577" s="26"/>
      <c r="CQ577" s="26"/>
      <c r="CR577" s="26"/>
      <c r="CS577" s="26" t="s">
        <v>561</v>
      </c>
      <c r="CT577" s="26">
        <v>12</v>
      </c>
      <c r="CU577" s="26"/>
      <c r="CV577" s="26"/>
      <c r="CW577" s="26">
        <v>61360</v>
      </c>
      <c r="CX577" s="740">
        <v>4832</v>
      </c>
      <c r="CY577" s="26"/>
      <c r="CZ577" s="26"/>
      <c r="DA577" s="26"/>
      <c r="DB577" s="26"/>
      <c r="DC577" s="26"/>
      <c r="DD577" s="26" t="s">
        <v>5817</v>
      </c>
      <c r="DE577" s="26" t="s">
        <v>1467</v>
      </c>
      <c r="DF577" s="26" t="s">
        <v>725</v>
      </c>
      <c r="DG577" s="26" t="s">
        <v>5818</v>
      </c>
      <c r="DH577" s="26">
        <v>7709806526</v>
      </c>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row>
    <row r="578" spans="1:155" x14ac:dyDescent="0.2">
      <c r="A578" s="739">
        <v>11619</v>
      </c>
      <c r="B578" s="26" t="s">
        <v>5821</v>
      </c>
      <c r="C578" s="26"/>
      <c r="D578" s="26"/>
      <c r="E578" s="26"/>
      <c r="F578" s="26"/>
      <c r="G578" s="26"/>
      <c r="H578" s="26"/>
      <c r="I578" s="26"/>
      <c r="J578" s="26" t="s">
        <v>5822</v>
      </c>
      <c r="K578" s="26" t="s">
        <v>5823</v>
      </c>
      <c r="L578" s="26" t="s">
        <v>1530</v>
      </c>
      <c r="M578" s="26" t="s">
        <v>1531</v>
      </c>
      <c r="N578" s="26" t="s">
        <v>1532</v>
      </c>
      <c r="O578" s="26">
        <v>46202</v>
      </c>
      <c r="P578" s="26" t="s">
        <v>545</v>
      </c>
      <c r="Q578" s="26">
        <v>3173481825</v>
      </c>
      <c r="R578" s="26">
        <v>5173475125</v>
      </c>
      <c r="S578" s="26" t="s">
        <v>5824</v>
      </c>
      <c r="T578" s="26" t="s">
        <v>5825</v>
      </c>
      <c r="U578" s="26" t="s">
        <v>734</v>
      </c>
      <c r="V578" s="26" t="s">
        <v>5826</v>
      </c>
      <c r="W578" s="26" t="s">
        <v>5827</v>
      </c>
      <c r="X578" s="26" t="s">
        <v>1190</v>
      </c>
      <c r="Y578" s="26" t="s">
        <v>5828</v>
      </c>
      <c r="Z578" s="26" t="s">
        <v>619</v>
      </c>
      <c r="AA578" s="26" t="s">
        <v>5821</v>
      </c>
      <c r="AB578" s="26">
        <v>3177340519</v>
      </c>
      <c r="AC578" s="26"/>
      <c r="AD578" s="26">
        <v>3177340556</v>
      </c>
      <c r="AE578" s="26" t="s">
        <v>5829</v>
      </c>
      <c r="AF578" s="26" t="s">
        <v>5822</v>
      </c>
      <c r="AG578" s="26" t="s">
        <v>5823</v>
      </c>
      <c r="AH578" s="26" t="s">
        <v>1530</v>
      </c>
      <c r="AI578" s="26"/>
      <c r="AJ578" s="26" t="s">
        <v>1532</v>
      </c>
      <c r="AK578" s="26">
        <v>46202</v>
      </c>
      <c r="AL578" s="26" t="s">
        <v>545</v>
      </c>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t="s">
        <v>5830</v>
      </c>
      <c r="CG578" s="26"/>
      <c r="CH578" s="26"/>
      <c r="CI578" s="26"/>
      <c r="CJ578" s="26"/>
      <c r="CK578" s="26"/>
      <c r="CL578" s="26"/>
      <c r="CM578" s="26"/>
      <c r="CN578" s="26">
        <v>1458</v>
      </c>
      <c r="CO578" s="26">
        <v>1611</v>
      </c>
      <c r="CP578" s="26"/>
      <c r="CQ578" s="26"/>
      <c r="CR578" s="26"/>
      <c r="CS578" s="26" t="s">
        <v>561</v>
      </c>
      <c r="CT578" s="26">
        <v>12</v>
      </c>
      <c r="CU578" s="26"/>
      <c r="CV578" s="26"/>
      <c r="CW578" s="26">
        <v>61700</v>
      </c>
      <c r="CX578" s="740">
        <v>477</v>
      </c>
      <c r="CY578" s="26"/>
      <c r="CZ578" s="26"/>
      <c r="DA578" s="26"/>
      <c r="DB578" s="26"/>
      <c r="DC578" s="26"/>
      <c r="DD578" s="26" t="s">
        <v>3946</v>
      </c>
      <c r="DE578" s="26" t="s">
        <v>5831</v>
      </c>
      <c r="DF578" s="26" t="s">
        <v>695</v>
      </c>
      <c r="DG578" s="26" t="s">
        <v>545</v>
      </c>
      <c r="DH578" s="26">
        <v>3173481825</v>
      </c>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row>
    <row r="579" spans="1:155" x14ac:dyDescent="0.2">
      <c r="A579" s="739">
        <v>11621</v>
      </c>
      <c r="B579" s="26" t="s">
        <v>5832</v>
      </c>
      <c r="C579" s="26"/>
      <c r="D579" s="26"/>
      <c r="E579" s="26"/>
      <c r="F579" s="26"/>
      <c r="G579" s="26"/>
      <c r="H579" s="26"/>
      <c r="I579" s="26"/>
      <c r="J579" s="26" t="s">
        <v>4386</v>
      </c>
      <c r="K579" s="26"/>
      <c r="L579" s="26" t="s">
        <v>1601</v>
      </c>
      <c r="M579" s="26"/>
      <c r="N579" s="26" t="s">
        <v>1603</v>
      </c>
      <c r="O579" s="26">
        <v>85004</v>
      </c>
      <c r="P579" s="26">
        <v>1163</v>
      </c>
      <c r="Q579" s="26">
        <v>8332280632</v>
      </c>
      <c r="R579" s="26"/>
      <c r="S579" s="26" t="s">
        <v>5833</v>
      </c>
      <c r="T579" s="26" t="s">
        <v>5834</v>
      </c>
      <c r="U579" s="26" t="s">
        <v>647</v>
      </c>
      <c r="V579" s="26"/>
      <c r="W579" s="26" t="s">
        <v>5835</v>
      </c>
      <c r="X579" s="26" t="s">
        <v>4444</v>
      </c>
      <c r="Y579" s="26" t="s">
        <v>5836</v>
      </c>
      <c r="Z579" s="26" t="s">
        <v>1520</v>
      </c>
      <c r="AA579" s="26" t="s">
        <v>5832</v>
      </c>
      <c r="AB579" s="26">
        <v>8332280632</v>
      </c>
      <c r="AC579" s="26">
        <v>544104</v>
      </c>
      <c r="AD579" s="26"/>
      <c r="AE579" s="26" t="s">
        <v>5837</v>
      </c>
      <c r="AF579" s="26" t="s">
        <v>4386</v>
      </c>
      <c r="AG579" s="26" t="s">
        <v>5838</v>
      </c>
      <c r="AH579" s="26" t="s">
        <v>1601</v>
      </c>
      <c r="AI579" s="26" t="s">
        <v>1602</v>
      </c>
      <c r="AJ579" s="26" t="s">
        <v>1603</v>
      </c>
      <c r="AK579" s="26">
        <v>85004</v>
      </c>
      <c r="AL579" s="26">
        <v>1163</v>
      </c>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t="s">
        <v>5839</v>
      </c>
      <c r="CG579" s="26"/>
      <c r="CH579" s="26"/>
      <c r="CI579" s="26"/>
      <c r="CJ579" s="26"/>
      <c r="CK579" s="26"/>
      <c r="CL579" s="26"/>
      <c r="CM579" s="26"/>
      <c r="CN579" s="26">
        <v>1460</v>
      </c>
      <c r="CO579" s="26">
        <v>1872</v>
      </c>
      <c r="CP579" s="26"/>
      <c r="CQ579" s="26"/>
      <c r="CR579" s="26"/>
      <c r="CS579" s="26" t="s">
        <v>561</v>
      </c>
      <c r="CT579" s="26">
        <v>12</v>
      </c>
      <c r="CU579" s="26"/>
      <c r="CV579" s="26"/>
      <c r="CW579" s="26">
        <v>31089</v>
      </c>
      <c r="CX579" s="740">
        <v>574</v>
      </c>
      <c r="CY579" s="26"/>
      <c r="CZ579" s="26"/>
      <c r="DA579" s="26"/>
      <c r="DB579" s="26"/>
      <c r="DC579" s="26"/>
      <c r="DD579" s="26" t="s">
        <v>5840</v>
      </c>
      <c r="DE579" s="26" t="s">
        <v>5841</v>
      </c>
      <c r="DF579" s="26" t="s">
        <v>5842</v>
      </c>
      <c r="DG579" s="26" t="s">
        <v>545</v>
      </c>
      <c r="DH579" s="26">
        <v>8332280632</v>
      </c>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row>
    <row r="580" spans="1:155" x14ac:dyDescent="0.2">
      <c r="A580" s="739">
        <v>10535</v>
      </c>
      <c r="B580" s="26" t="s">
        <v>5843</v>
      </c>
      <c r="C580" s="26"/>
      <c r="D580" s="26"/>
      <c r="E580" s="26"/>
      <c r="F580" s="26"/>
      <c r="G580" s="26"/>
      <c r="H580" s="26"/>
      <c r="I580" s="26"/>
      <c r="J580" s="26" t="s">
        <v>4665</v>
      </c>
      <c r="K580" s="26"/>
      <c r="L580" s="26" t="s">
        <v>821</v>
      </c>
      <c r="M580" s="26"/>
      <c r="N580" s="26" t="s">
        <v>823</v>
      </c>
      <c r="O580" s="26">
        <v>44144</v>
      </c>
      <c r="P580" s="26" t="s">
        <v>545</v>
      </c>
      <c r="Q580" s="26">
        <v>2166877000</v>
      </c>
      <c r="R580" s="26">
        <v>2163604073</v>
      </c>
      <c r="S580" s="26" t="s">
        <v>817</v>
      </c>
      <c r="T580" s="26" t="s">
        <v>5844</v>
      </c>
      <c r="U580" s="26" t="s">
        <v>553</v>
      </c>
      <c r="V580" s="26" t="s">
        <v>4673</v>
      </c>
      <c r="W580" s="26" t="s">
        <v>545</v>
      </c>
      <c r="X580" s="26" t="s">
        <v>2357</v>
      </c>
      <c r="Y580" s="26" t="s">
        <v>4671</v>
      </c>
      <c r="Z580" s="26" t="s">
        <v>4672</v>
      </c>
      <c r="AA580" s="26" t="s">
        <v>5843</v>
      </c>
      <c r="AB580" s="26">
        <v>2166872759</v>
      </c>
      <c r="AC580" s="26"/>
      <c r="AD580" s="26"/>
      <c r="AE580" s="26" t="s">
        <v>4669</v>
      </c>
      <c r="AF580" s="26" t="s">
        <v>4665</v>
      </c>
      <c r="AG580" s="26" t="s">
        <v>545</v>
      </c>
      <c r="AH580" s="26" t="s">
        <v>821</v>
      </c>
      <c r="AI580" s="26" t="s">
        <v>822</v>
      </c>
      <c r="AJ580" s="26" t="s">
        <v>823</v>
      </c>
      <c r="AK580" s="26">
        <v>44144</v>
      </c>
      <c r="AL580" s="26" t="s">
        <v>545</v>
      </c>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t="s">
        <v>5845</v>
      </c>
      <c r="CG580" s="26"/>
      <c r="CH580" s="26"/>
      <c r="CI580" s="26"/>
      <c r="CJ580" s="26"/>
      <c r="CK580" s="26"/>
      <c r="CL580" s="26"/>
      <c r="CM580" s="26"/>
      <c r="CN580" s="26">
        <v>1903</v>
      </c>
      <c r="CO580" s="26">
        <v>2823</v>
      </c>
      <c r="CP580" s="26"/>
      <c r="CQ580" s="26"/>
      <c r="CR580" s="26"/>
      <c r="CS580" s="26" t="s">
        <v>561</v>
      </c>
      <c r="CT580" s="26">
        <v>12</v>
      </c>
      <c r="CU580" s="26"/>
      <c r="CV580" s="26"/>
      <c r="CW580" s="26">
        <v>68462</v>
      </c>
      <c r="CX580" s="740">
        <v>215</v>
      </c>
      <c r="CY580" s="26"/>
      <c r="CZ580" s="26"/>
      <c r="DA580" s="26"/>
      <c r="DB580" s="26"/>
      <c r="DC580" s="26"/>
      <c r="DD580" s="26" t="s">
        <v>2475</v>
      </c>
      <c r="DE580" s="26" t="s">
        <v>4675</v>
      </c>
      <c r="DF580" s="26" t="s">
        <v>1250</v>
      </c>
      <c r="DG580" s="26" t="s">
        <v>4676</v>
      </c>
      <c r="DH580" s="26">
        <v>2166872860</v>
      </c>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row>
    <row r="581" spans="1:155" x14ac:dyDescent="0.2">
      <c r="A581" s="739">
        <v>10221</v>
      </c>
      <c r="B581" s="26" t="s">
        <v>5846</v>
      </c>
      <c r="C581" s="26"/>
      <c r="D581" s="26"/>
      <c r="E581" s="26"/>
      <c r="F581" s="26"/>
      <c r="G581" s="26"/>
      <c r="H581" s="26"/>
      <c r="I581" s="26"/>
      <c r="J581" s="26" t="s">
        <v>5847</v>
      </c>
      <c r="K581" s="26" t="s">
        <v>2659</v>
      </c>
      <c r="L581" s="26" t="s">
        <v>1053</v>
      </c>
      <c r="M581" s="26"/>
      <c r="N581" s="26" t="s">
        <v>550</v>
      </c>
      <c r="O581" s="738">
        <v>60601</v>
      </c>
      <c r="P581" s="26" t="s">
        <v>545</v>
      </c>
      <c r="Q581" s="26">
        <v>3123963000</v>
      </c>
      <c r="R581" s="26"/>
      <c r="S581" s="26" t="s">
        <v>702</v>
      </c>
      <c r="T581" s="26" t="s">
        <v>1937</v>
      </c>
      <c r="U581" s="26" t="s">
        <v>647</v>
      </c>
      <c r="V581" s="26"/>
      <c r="W581" s="26" t="s">
        <v>1938</v>
      </c>
      <c r="X581" s="26" t="s">
        <v>1939</v>
      </c>
      <c r="Y581" s="26" t="s">
        <v>1940</v>
      </c>
      <c r="Z581" s="26" t="s">
        <v>5848</v>
      </c>
      <c r="AA581" s="26" t="s">
        <v>5849</v>
      </c>
      <c r="AB581" s="26">
        <v>3178173404</v>
      </c>
      <c r="AC581" s="26"/>
      <c r="AD581" s="26"/>
      <c r="AE581" s="26" t="s">
        <v>1942</v>
      </c>
      <c r="AF581" s="26" t="s">
        <v>5850</v>
      </c>
      <c r="AG581" s="26" t="s">
        <v>545</v>
      </c>
      <c r="AH581" s="26" t="s">
        <v>5563</v>
      </c>
      <c r="AI581" s="26"/>
      <c r="AJ581" s="26" t="s">
        <v>1532</v>
      </c>
      <c r="AK581" s="548">
        <v>46032</v>
      </c>
      <c r="AL581" s="26" t="s">
        <v>545</v>
      </c>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t="s">
        <v>1944</v>
      </c>
      <c r="CG581" s="26"/>
      <c r="CH581" s="26"/>
      <c r="CI581" s="26"/>
      <c r="CJ581" s="26"/>
      <c r="CK581" s="26"/>
      <c r="CL581" s="26"/>
      <c r="CM581" s="26"/>
      <c r="CN581" s="26">
        <v>981</v>
      </c>
      <c r="CO581" s="26">
        <v>625</v>
      </c>
      <c r="CP581" s="26"/>
      <c r="CQ581" s="26"/>
      <c r="CR581" s="26"/>
      <c r="CS581" s="26" t="s">
        <v>561</v>
      </c>
      <c r="CT581" s="26">
        <v>12</v>
      </c>
      <c r="CU581" s="26"/>
      <c r="CV581" s="26"/>
      <c r="CW581" s="26">
        <v>61506</v>
      </c>
      <c r="CX581" s="740">
        <v>4254</v>
      </c>
      <c r="CY581" s="26"/>
      <c r="CZ581" s="26"/>
      <c r="DA581" s="26"/>
      <c r="DB581" s="26"/>
      <c r="DC581" s="26"/>
      <c r="DD581" s="26" t="s">
        <v>1945</v>
      </c>
      <c r="DE581" s="26" t="s">
        <v>1467</v>
      </c>
      <c r="DF581" s="26" t="s">
        <v>725</v>
      </c>
      <c r="DG581" s="26" t="s">
        <v>1946</v>
      </c>
      <c r="DH581" s="26">
        <v>3178172042</v>
      </c>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row>
    <row r="582" spans="1:155" x14ac:dyDescent="0.2">
      <c r="A582" s="739">
        <v>11448</v>
      </c>
      <c r="B582" s="26" t="s">
        <v>5851</v>
      </c>
      <c r="C582" s="26"/>
      <c r="D582" s="26"/>
      <c r="E582" s="26"/>
      <c r="F582" s="26"/>
      <c r="G582" s="26"/>
      <c r="H582" s="26"/>
      <c r="I582" s="26"/>
      <c r="J582" s="26" t="s">
        <v>5852</v>
      </c>
      <c r="K582" s="26" t="s">
        <v>5853</v>
      </c>
      <c r="L582" s="26" t="s">
        <v>5854</v>
      </c>
      <c r="M582" s="26"/>
      <c r="N582" s="26" t="s">
        <v>654</v>
      </c>
      <c r="O582" s="26">
        <v>50322</v>
      </c>
      <c r="P582" s="26" t="s">
        <v>545</v>
      </c>
      <c r="Q582" s="26">
        <v>5173255220</v>
      </c>
      <c r="R582" s="26">
        <v>0</v>
      </c>
      <c r="S582" s="26" t="s">
        <v>3821</v>
      </c>
      <c r="T582" s="26" t="s">
        <v>5855</v>
      </c>
      <c r="U582" s="26" t="s">
        <v>5856</v>
      </c>
      <c r="V582" s="26" t="s">
        <v>5857</v>
      </c>
      <c r="W582" s="26" t="s">
        <v>5858</v>
      </c>
      <c r="X582" s="26" t="s">
        <v>1708</v>
      </c>
      <c r="Y582" s="26" t="s">
        <v>5859</v>
      </c>
      <c r="Z582" s="26" t="s">
        <v>5860</v>
      </c>
      <c r="AA582" s="26" t="s">
        <v>5851</v>
      </c>
      <c r="AB582" s="26">
        <v>5175805486</v>
      </c>
      <c r="AC582" s="26"/>
      <c r="AD582" s="26"/>
      <c r="AE582" s="26" t="s">
        <v>5857</v>
      </c>
      <c r="AF582" s="26" t="s">
        <v>5852</v>
      </c>
      <c r="AG582" s="26" t="s">
        <v>5853</v>
      </c>
      <c r="AH582" s="26" t="s">
        <v>5854</v>
      </c>
      <c r="AI582" s="26"/>
      <c r="AJ582" s="26" t="s">
        <v>654</v>
      </c>
      <c r="AK582" s="26">
        <v>50322</v>
      </c>
      <c r="AL582" s="26" t="s">
        <v>545</v>
      </c>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t="s">
        <v>5861</v>
      </c>
      <c r="CG582" s="26"/>
      <c r="CH582" s="26"/>
      <c r="CI582" s="26"/>
      <c r="CJ582" s="26"/>
      <c r="CK582" s="26"/>
      <c r="CL582" s="26"/>
      <c r="CM582" s="26"/>
      <c r="CN582" s="26">
        <v>1295</v>
      </c>
      <c r="CO582" s="26">
        <v>319</v>
      </c>
      <c r="CP582" s="26"/>
      <c r="CQ582" s="26"/>
      <c r="CR582" s="26"/>
      <c r="CS582" s="26" t="s">
        <v>561</v>
      </c>
      <c r="CT582" s="26">
        <v>12</v>
      </c>
      <c r="CU582" s="26"/>
      <c r="CV582" s="26"/>
      <c r="CW582" s="26">
        <v>93777</v>
      </c>
      <c r="CX582" s="740">
        <v>5032</v>
      </c>
      <c r="CY582" s="26"/>
      <c r="CZ582" s="26"/>
      <c r="DA582" s="26"/>
      <c r="DB582" s="26"/>
      <c r="DC582" s="26"/>
      <c r="DD582" s="26" t="s">
        <v>2403</v>
      </c>
      <c r="DE582" s="26" t="s">
        <v>5862</v>
      </c>
      <c r="DF582" s="26" t="s">
        <v>976</v>
      </c>
      <c r="DG582" s="26" t="s">
        <v>5863</v>
      </c>
      <c r="DH582" s="26">
        <v>5177217138</v>
      </c>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row>
    <row r="583" spans="1:155" x14ac:dyDescent="0.2">
      <c r="A583" s="739">
        <v>11623</v>
      </c>
      <c r="B583" s="26" t="s">
        <v>5864</v>
      </c>
      <c r="C583" s="26"/>
      <c r="D583" s="26"/>
      <c r="E583" s="26"/>
      <c r="F583" s="26"/>
      <c r="G583" s="26"/>
      <c r="H583" s="26"/>
      <c r="I583" s="26"/>
      <c r="J583" s="26" t="s">
        <v>1820</v>
      </c>
      <c r="K583" s="26"/>
      <c r="L583" s="26" t="s">
        <v>1821</v>
      </c>
      <c r="M583" s="26" t="s">
        <v>1822</v>
      </c>
      <c r="N583" s="26" t="s">
        <v>1561</v>
      </c>
      <c r="O583" s="26">
        <v>63017</v>
      </c>
      <c r="P583" s="26">
        <v>1706</v>
      </c>
      <c r="Q583" s="26">
        <v>6122176101</v>
      </c>
      <c r="R583" s="26">
        <v>6122178501</v>
      </c>
      <c r="S583" s="26" t="s">
        <v>755</v>
      </c>
      <c r="T583" s="26" t="s">
        <v>5865</v>
      </c>
      <c r="U583" s="26" t="s">
        <v>855</v>
      </c>
      <c r="V583" s="26" t="s">
        <v>5866</v>
      </c>
      <c r="W583" s="26" t="s">
        <v>5867</v>
      </c>
      <c r="X583" s="26" t="s">
        <v>1826</v>
      </c>
      <c r="Y583" s="26" t="s">
        <v>1827</v>
      </c>
      <c r="Z583" s="26" t="s">
        <v>1828</v>
      </c>
      <c r="AA583" s="26" t="s">
        <v>5864</v>
      </c>
      <c r="AB583" s="26">
        <v>6367368088</v>
      </c>
      <c r="AC583" s="26"/>
      <c r="AD583" s="26">
        <v>6367368488</v>
      </c>
      <c r="AE583" s="26" t="s">
        <v>1829</v>
      </c>
      <c r="AF583" s="26" t="s">
        <v>1820</v>
      </c>
      <c r="AG583" s="26" t="s">
        <v>545</v>
      </c>
      <c r="AH583" s="26" t="s">
        <v>1821</v>
      </c>
      <c r="AI583" s="26" t="s">
        <v>1822</v>
      </c>
      <c r="AJ583" s="26" t="s">
        <v>1561</v>
      </c>
      <c r="AK583" s="26">
        <v>63017</v>
      </c>
      <c r="AL583" s="26">
        <v>1706</v>
      </c>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t="s">
        <v>5868</v>
      </c>
      <c r="CG583" s="26"/>
      <c r="CH583" s="26"/>
      <c r="CI583" s="26"/>
      <c r="CJ583" s="26"/>
      <c r="CK583" s="26"/>
      <c r="CL583" s="26"/>
      <c r="CM583" s="26"/>
      <c r="CN583" s="26">
        <v>1462</v>
      </c>
      <c r="CO583" s="26">
        <v>1671</v>
      </c>
      <c r="CP583" s="26"/>
      <c r="CQ583" s="26"/>
      <c r="CR583" s="26"/>
      <c r="CS583" s="26" t="s">
        <v>561</v>
      </c>
      <c r="CT583" s="26">
        <v>12</v>
      </c>
      <c r="CU583" s="26"/>
      <c r="CV583" s="26"/>
      <c r="CW583" s="26">
        <v>93572</v>
      </c>
      <c r="CX583" s="740">
        <v>4639</v>
      </c>
      <c r="CY583" s="26"/>
      <c r="CZ583" s="26"/>
      <c r="DA583" s="26"/>
      <c r="DB583" s="26"/>
      <c r="DC583" s="26"/>
      <c r="DD583" s="26" t="s">
        <v>750</v>
      </c>
      <c r="DE583" s="26" t="s">
        <v>5869</v>
      </c>
      <c r="DF583" s="26" t="s">
        <v>5870</v>
      </c>
      <c r="DG583" s="26" t="s">
        <v>5871</v>
      </c>
      <c r="DH583" s="26">
        <v>6367365341</v>
      </c>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row>
    <row r="584" spans="1:155" x14ac:dyDescent="0.2">
      <c r="A584" s="739">
        <v>11624</v>
      </c>
      <c r="B584" s="26" t="s">
        <v>5872</v>
      </c>
      <c r="C584" s="26"/>
      <c r="D584" s="26"/>
      <c r="E584" s="26"/>
      <c r="F584" s="26"/>
      <c r="G584" s="26"/>
      <c r="H584" s="26"/>
      <c r="I584" s="26"/>
      <c r="J584" s="26" t="s">
        <v>651</v>
      </c>
      <c r="K584" s="26"/>
      <c r="L584" s="26" t="s">
        <v>652</v>
      </c>
      <c r="M584" s="26"/>
      <c r="N584" s="26" t="s">
        <v>654</v>
      </c>
      <c r="O584" s="26">
        <v>50306</v>
      </c>
      <c r="P584" s="548" t="s">
        <v>545</v>
      </c>
      <c r="Q584" s="26">
        <v>5154733400</v>
      </c>
      <c r="R584" s="26">
        <v>5154733000</v>
      </c>
      <c r="S584" s="26" t="s">
        <v>2029</v>
      </c>
      <c r="T584" s="26" t="s">
        <v>656</v>
      </c>
      <c r="U584" s="26" t="s">
        <v>657</v>
      </c>
      <c r="V584" s="26" t="s">
        <v>2030</v>
      </c>
      <c r="W584" s="26" t="s">
        <v>5873</v>
      </c>
      <c r="X584" s="26" t="s">
        <v>2031</v>
      </c>
      <c r="Y584" s="26" t="s">
        <v>2032</v>
      </c>
      <c r="Z584" s="26" t="s">
        <v>1640</v>
      </c>
      <c r="AA584" s="26" t="s">
        <v>2033</v>
      </c>
      <c r="AB584" s="26">
        <v>6095844575</v>
      </c>
      <c r="AC584" s="26"/>
      <c r="AD584" s="26">
        <v>6302100377</v>
      </c>
      <c r="AE584" s="26" t="s">
        <v>2034</v>
      </c>
      <c r="AF584" s="26" t="s">
        <v>651</v>
      </c>
      <c r="AG584" s="26" t="s">
        <v>545</v>
      </c>
      <c r="AH584" s="26" t="s">
        <v>652</v>
      </c>
      <c r="AI584" s="26"/>
      <c r="AJ584" s="26" t="s">
        <v>654</v>
      </c>
      <c r="AK584" s="26">
        <v>50306</v>
      </c>
      <c r="AL584" s="26">
        <v>9190</v>
      </c>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t="s">
        <v>2035</v>
      </c>
      <c r="CG584" s="26"/>
      <c r="CH584" s="26"/>
      <c r="CI584" s="26"/>
      <c r="CJ584" s="26"/>
      <c r="CK584" s="26"/>
      <c r="CL584" s="26"/>
      <c r="CM584" s="26"/>
      <c r="CN584" s="26">
        <v>1463</v>
      </c>
      <c r="CO584" s="26">
        <v>1873</v>
      </c>
      <c r="CP584" s="26"/>
      <c r="CQ584" s="26"/>
      <c r="CR584" s="26"/>
      <c r="CS584" s="26" t="s">
        <v>561</v>
      </c>
      <c r="CT584" s="26">
        <v>12</v>
      </c>
      <c r="CU584" s="26"/>
      <c r="CV584" s="26"/>
      <c r="CW584" s="26">
        <v>36684</v>
      </c>
      <c r="CX584" s="26"/>
      <c r="CY584" s="26"/>
      <c r="CZ584" s="26"/>
      <c r="DA584" s="26"/>
      <c r="DB584" s="26"/>
      <c r="DC584" s="26"/>
      <c r="DD584" s="26" t="s">
        <v>2036</v>
      </c>
      <c r="DE584" s="26" t="s">
        <v>2037</v>
      </c>
      <c r="DF584" s="26" t="s">
        <v>2038</v>
      </c>
      <c r="DG584" s="26" t="s">
        <v>2039</v>
      </c>
      <c r="DH584" s="26">
        <v>6096896648</v>
      </c>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row>
    <row r="585" spans="1:155" x14ac:dyDescent="0.2">
      <c r="A585" s="739">
        <v>10132</v>
      </c>
      <c r="B585" s="26" t="s">
        <v>5874</v>
      </c>
      <c r="C585" s="26"/>
      <c r="D585" s="26"/>
      <c r="E585" s="26"/>
      <c r="F585" s="26"/>
      <c r="G585" s="26"/>
      <c r="H585" s="26"/>
      <c r="I585" s="26"/>
      <c r="J585" s="26" t="s">
        <v>5875</v>
      </c>
      <c r="K585" s="26"/>
      <c r="L585" s="26" t="s">
        <v>899</v>
      </c>
      <c r="M585" s="26" t="s">
        <v>900</v>
      </c>
      <c r="N585" s="26" t="s">
        <v>901</v>
      </c>
      <c r="O585" s="26">
        <v>55474</v>
      </c>
      <c r="P585" s="26" t="s">
        <v>545</v>
      </c>
      <c r="Q585" s="26">
        <v>6126713969</v>
      </c>
      <c r="R585" s="26">
        <v>6126717543</v>
      </c>
      <c r="S585" s="26" t="s">
        <v>5876</v>
      </c>
      <c r="T585" s="26" t="s">
        <v>5877</v>
      </c>
      <c r="U585" s="26" t="s">
        <v>2414</v>
      </c>
      <c r="V585" s="26" t="s">
        <v>5878</v>
      </c>
      <c r="W585" s="26" t="s">
        <v>5879</v>
      </c>
      <c r="X585" s="26" t="s">
        <v>832</v>
      </c>
      <c r="Y585" s="26" t="s">
        <v>5880</v>
      </c>
      <c r="Z585" s="26" t="s">
        <v>5881</v>
      </c>
      <c r="AA585" s="26" t="s">
        <v>5874</v>
      </c>
      <c r="AB585" s="26">
        <v>6126788525</v>
      </c>
      <c r="AC585" s="26"/>
      <c r="AD585" s="26"/>
      <c r="AE585" s="26" t="s">
        <v>5882</v>
      </c>
      <c r="AF585" s="26" t="s">
        <v>5875</v>
      </c>
      <c r="AG585" s="26" t="s">
        <v>545</v>
      </c>
      <c r="AH585" s="26" t="s">
        <v>899</v>
      </c>
      <c r="AI585" s="26" t="s">
        <v>900</v>
      </c>
      <c r="AJ585" s="26" t="s">
        <v>901</v>
      </c>
      <c r="AK585" s="26">
        <v>55474</v>
      </c>
      <c r="AL585" s="26" t="s">
        <v>545</v>
      </c>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t="s">
        <v>5883</v>
      </c>
      <c r="CG585" s="26"/>
      <c r="CH585" s="26"/>
      <c r="CI585" s="26"/>
      <c r="CJ585" s="26"/>
      <c r="CK585" s="26"/>
      <c r="CL585" s="26"/>
      <c r="CM585" s="26"/>
      <c r="CN585" s="26">
        <v>910</v>
      </c>
      <c r="CO585" s="26">
        <v>669</v>
      </c>
      <c r="CP585" s="26"/>
      <c r="CQ585" s="26"/>
      <c r="CR585" s="26"/>
      <c r="CS585" s="26" t="s">
        <v>561</v>
      </c>
      <c r="CT585" s="26">
        <v>12</v>
      </c>
      <c r="CU585" s="26"/>
      <c r="CV585" s="26"/>
      <c r="CW585" s="26">
        <v>65005</v>
      </c>
      <c r="CX585" s="26" t="s">
        <v>545</v>
      </c>
      <c r="CY585" s="26"/>
      <c r="CZ585" s="26"/>
      <c r="DA585" s="26"/>
      <c r="DB585" s="26"/>
      <c r="DC585" s="26"/>
      <c r="DD585" s="26" t="s">
        <v>912</v>
      </c>
      <c r="DE585" s="26" t="s">
        <v>5884</v>
      </c>
      <c r="DF585" s="26" t="s">
        <v>5885</v>
      </c>
      <c r="DG585" s="26" t="s">
        <v>5878</v>
      </c>
      <c r="DH585" s="26">
        <v>6126713969</v>
      </c>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row>
    <row r="586" spans="1:155" x14ac:dyDescent="0.2">
      <c r="A586" s="739">
        <v>11361</v>
      </c>
      <c r="B586" s="26" t="s">
        <v>5886</v>
      </c>
      <c r="C586" s="26"/>
      <c r="D586" s="26"/>
      <c r="E586" s="26"/>
      <c r="F586" s="26"/>
      <c r="G586" s="26"/>
      <c r="H586" s="26"/>
      <c r="I586" s="26"/>
      <c r="J586" s="26" t="s">
        <v>5887</v>
      </c>
      <c r="K586" s="26"/>
      <c r="L586" s="26" t="s">
        <v>5888</v>
      </c>
      <c r="M586" s="26" t="s">
        <v>3065</v>
      </c>
      <c r="N586" s="26" t="s">
        <v>1119</v>
      </c>
      <c r="O586" s="26">
        <v>1915</v>
      </c>
      <c r="P586" s="26" t="s">
        <v>545</v>
      </c>
      <c r="Q586" s="26">
        <v>9785245288</v>
      </c>
      <c r="R586" s="26">
        <v>9782365288</v>
      </c>
      <c r="S586" s="26" t="s">
        <v>3348</v>
      </c>
      <c r="T586" s="26" t="s">
        <v>5889</v>
      </c>
      <c r="U586" s="26" t="s">
        <v>855</v>
      </c>
      <c r="V586" s="26" t="s">
        <v>5890</v>
      </c>
      <c r="W586" s="26" t="s">
        <v>5891</v>
      </c>
      <c r="X586" s="26" t="s">
        <v>5892</v>
      </c>
      <c r="Y586" s="26" t="s">
        <v>5893</v>
      </c>
      <c r="Z586" s="26" t="s">
        <v>5894</v>
      </c>
      <c r="AA586" s="26" t="s">
        <v>5886</v>
      </c>
      <c r="AB586" s="26">
        <v>9785245340</v>
      </c>
      <c r="AC586" s="26"/>
      <c r="AD586" s="26">
        <v>9782365340</v>
      </c>
      <c r="AE586" s="26" t="s">
        <v>5895</v>
      </c>
      <c r="AF586" s="26" t="s">
        <v>5887</v>
      </c>
      <c r="AG586" s="26" t="s">
        <v>545</v>
      </c>
      <c r="AH586" s="26" t="s">
        <v>5888</v>
      </c>
      <c r="AI586" s="26" t="s">
        <v>3065</v>
      </c>
      <c r="AJ586" s="26" t="s">
        <v>1119</v>
      </c>
      <c r="AK586" s="26">
        <v>1915</v>
      </c>
      <c r="AL586" s="26" t="s">
        <v>545</v>
      </c>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t="s">
        <v>5896</v>
      </c>
      <c r="CG586" s="26"/>
      <c r="CH586" s="26"/>
      <c r="CI586" s="26"/>
      <c r="CJ586" s="26"/>
      <c r="CK586" s="26"/>
      <c r="CL586" s="26"/>
      <c r="CM586" s="26"/>
      <c r="CN586" s="26">
        <v>1212</v>
      </c>
      <c r="CO586" s="26">
        <v>1549</v>
      </c>
      <c r="CP586" s="26"/>
      <c r="CQ586" s="26"/>
      <c r="CR586" s="26"/>
      <c r="CS586" s="26" t="s">
        <v>561</v>
      </c>
      <c r="CT586" s="26">
        <v>12</v>
      </c>
      <c r="CU586" s="26"/>
      <c r="CV586" s="26"/>
      <c r="CW586" s="26">
        <v>21261</v>
      </c>
      <c r="CX586" s="740">
        <v>350</v>
      </c>
      <c r="CY586" s="26"/>
      <c r="CZ586" s="26"/>
      <c r="DA586" s="26"/>
      <c r="DB586" s="26"/>
      <c r="DC586" s="26"/>
      <c r="DD586" s="26" t="s">
        <v>2674</v>
      </c>
      <c r="DE586" s="26" t="s">
        <v>4240</v>
      </c>
      <c r="DF586" s="26" t="s">
        <v>5897</v>
      </c>
      <c r="DG586" s="26" t="s">
        <v>5898</v>
      </c>
      <c r="DH586" s="26">
        <v>9785245153</v>
      </c>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row>
    <row r="587" spans="1:155" x14ac:dyDescent="0.2">
      <c r="A587" s="739">
        <v>10222</v>
      </c>
      <c r="B587" s="26" t="s">
        <v>5899</v>
      </c>
      <c r="C587" s="26"/>
      <c r="D587" s="26"/>
      <c r="E587" s="26"/>
      <c r="F587" s="26"/>
      <c r="G587" s="26"/>
      <c r="H587" s="26"/>
      <c r="I587" s="26"/>
      <c r="J587" s="26" t="s">
        <v>5900</v>
      </c>
      <c r="K587" s="26"/>
      <c r="L587" s="26" t="s">
        <v>4136</v>
      </c>
      <c r="M587" s="26" t="s">
        <v>4136</v>
      </c>
      <c r="N587" s="26" t="s">
        <v>550</v>
      </c>
      <c r="O587" s="26">
        <v>61615</v>
      </c>
      <c r="P587" s="26">
        <v>1431</v>
      </c>
      <c r="Q587" s="26">
        <v>3096921000</v>
      </c>
      <c r="R587" s="26">
        <v>3096892047</v>
      </c>
      <c r="S587" s="26" t="s">
        <v>2758</v>
      </c>
      <c r="T587" s="26" t="s">
        <v>5901</v>
      </c>
      <c r="U587" s="26" t="s">
        <v>734</v>
      </c>
      <c r="V587" s="26" t="s">
        <v>5902</v>
      </c>
      <c r="W587" s="26" t="s">
        <v>5903</v>
      </c>
      <c r="X587" s="26" t="s">
        <v>5904</v>
      </c>
      <c r="Y587" s="26" t="s">
        <v>5905</v>
      </c>
      <c r="Z587" s="26" t="s">
        <v>5906</v>
      </c>
      <c r="AA587" s="26" t="s">
        <v>5899</v>
      </c>
      <c r="AB587" s="26">
        <v>3094220704</v>
      </c>
      <c r="AC587" s="26"/>
      <c r="AD587" s="26">
        <v>3096892047</v>
      </c>
      <c r="AE587" s="26" t="s">
        <v>5907</v>
      </c>
      <c r="AF587" s="26" t="s">
        <v>5908</v>
      </c>
      <c r="AG587" s="26" t="s">
        <v>545</v>
      </c>
      <c r="AH587" s="26" t="s">
        <v>4136</v>
      </c>
      <c r="AI587" s="26" t="s">
        <v>4136</v>
      </c>
      <c r="AJ587" s="26" t="s">
        <v>550</v>
      </c>
      <c r="AK587" s="26">
        <v>61615</v>
      </c>
      <c r="AL587" s="26" t="s">
        <v>545</v>
      </c>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t="s">
        <v>5909</v>
      </c>
      <c r="CG587" s="26"/>
      <c r="CH587" s="26"/>
      <c r="CI587" s="26"/>
      <c r="CJ587" s="26"/>
      <c r="CK587" s="26"/>
      <c r="CL587" s="26"/>
      <c r="CM587" s="26"/>
      <c r="CN587" s="26">
        <v>982</v>
      </c>
      <c r="CO587" s="26">
        <v>531</v>
      </c>
      <c r="CP587" s="26"/>
      <c r="CQ587" s="26"/>
      <c r="CR587" s="26"/>
      <c r="CS587" s="26" t="s">
        <v>561</v>
      </c>
      <c r="CT587" s="26">
        <v>12</v>
      </c>
      <c r="CU587" s="26"/>
      <c r="CV587" s="26"/>
      <c r="CW587" s="26">
        <v>13056</v>
      </c>
      <c r="CX587" s="740">
        <v>783</v>
      </c>
      <c r="CY587" s="26"/>
      <c r="CZ587" s="26"/>
      <c r="DA587" s="26"/>
      <c r="DB587" s="26"/>
      <c r="DC587" s="26"/>
      <c r="DD587" s="26" t="s">
        <v>1190</v>
      </c>
      <c r="DE587" s="26" t="s">
        <v>5910</v>
      </c>
      <c r="DF587" s="26" t="s">
        <v>5911</v>
      </c>
      <c r="DG587" s="26" t="s">
        <v>5912</v>
      </c>
      <c r="DH587" s="26">
        <v>3096921000</v>
      </c>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row>
    <row r="588" spans="1:155" x14ac:dyDescent="0.2">
      <c r="A588" s="739">
        <v>10536</v>
      </c>
      <c r="B588" s="26" t="s">
        <v>5913</v>
      </c>
      <c r="C588" s="26"/>
      <c r="D588" s="26"/>
      <c r="E588" s="26"/>
      <c r="F588" s="26"/>
      <c r="G588" s="26"/>
      <c r="H588" s="26"/>
      <c r="I588" s="26"/>
      <c r="J588" s="26" t="s">
        <v>2340</v>
      </c>
      <c r="K588" s="26" t="s">
        <v>1175</v>
      </c>
      <c r="L588" s="26" t="s">
        <v>2341</v>
      </c>
      <c r="M588" s="26" t="s">
        <v>2342</v>
      </c>
      <c r="N588" s="26" t="s">
        <v>731</v>
      </c>
      <c r="O588" s="26">
        <v>19341</v>
      </c>
      <c r="P588" s="26"/>
      <c r="Q588" s="26">
        <v>6109682746</v>
      </c>
      <c r="R588" s="26">
        <v>6108847134</v>
      </c>
      <c r="S588" s="26" t="s">
        <v>2343</v>
      </c>
      <c r="T588" s="26" t="s">
        <v>2344</v>
      </c>
      <c r="U588" s="26" t="s">
        <v>2345</v>
      </c>
      <c r="V588" s="26" t="s">
        <v>2346</v>
      </c>
      <c r="W588" s="26" t="s">
        <v>2347</v>
      </c>
      <c r="X588" s="26" t="s">
        <v>5914</v>
      </c>
      <c r="Y588" s="26" t="s">
        <v>5915</v>
      </c>
      <c r="Z588" s="26" t="s">
        <v>695</v>
      </c>
      <c r="AA588" s="26" t="s">
        <v>2350</v>
      </c>
      <c r="AB588" s="26">
        <v>6109689464</v>
      </c>
      <c r="AC588" s="26"/>
      <c r="AD588" s="26">
        <v>6108847134</v>
      </c>
      <c r="AE588" s="26" t="s">
        <v>5916</v>
      </c>
      <c r="AF588" s="26" t="s">
        <v>2340</v>
      </c>
      <c r="AG588" s="26" t="s">
        <v>1175</v>
      </c>
      <c r="AH588" s="26" t="s">
        <v>2341</v>
      </c>
      <c r="AI588" s="26" t="s">
        <v>2342</v>
      </c>
      <c r="AJ588" s="26" t="s">
        <v>731</v>
      </c>
      <c r="AK588" s="26">
        <v>19341</v>
      </c>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t="s">
        <v>2352</v>
      </c>
      <c r="CG588" s="26"/>
      <c r="CH588" s="26"/>
      <c r="CI588" s="26"/>
      <c r="CJ588" s="26"/>
      <c r="CK588" s="26"/>
      <c r="CL588" s="26"/>
      <c r="CM588" s="26"/>
      <c r="CN588" s="26">
        <v>1832</v>
      </c>
      <c r="CO588" s="26">
        <v>2851</v>
      </c>
      <c r="CP588" s="26"/>
      <c r="CQ588" s="26"/>
      <c r="CR588" s="26"/>
      <c r="CS588" s="26" t="s">
        <v>561</v>
      </c>
      <c r="CT588" s="26">
        <v>12</v>
      </c>
      <c r="CU588" s="26"/>
      <c r="CV588" s="26"/>
      <c r="CW588" s="26">
        <v>24503</v>
      </c>
      <c r="CX588" s="26"/>
      <c r="CY588" s="26"/>
      <c r="CZ588" s="26"/>
      <c r="DA588" s="26"/>
      <c r="DB588" s="26"/>
      <c r="DC588" s="26"/>
      <c r="DD588" s="26" t="s">
        <v>2343</v>
      </c>
      <c r="DE588" s="26" t="s">
        <v>2344</v>
      </c>
      <c r="DF588" s="26" t="s">
        <v>2345</v>
      </c>
      <c r="DG588" s="26" t="s">
        <v>2346</v>
      </c>
      <c r="DH588" s="26">
        <v>6109682746</v>
      </c>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row>
    <row r="589" spans="1:155" x14ac:dyDescent="0.2">
      <c r="A589" s="739">
        <v>10505</v>
      </c>
      <c r="B589" s="26" t="s">
        <v>5917</v>
      </c>
      <c r="C589" s="26" t="s">
        <v>545</v>
      </c>
      <c r="D589" s="26"/>
      <c r="E589" s="26" t="s">
        <v>545</v>
      </c>
      <c r="F589" s="26"/>
      <c r="G589" s="26" t="s">
        <v>545</v>
      </c>
      <c r="H589" s="26" t="s">
        <v>545</v>
      </c>
      <c r="I589" s="26" t="s">
        <v>545</v>
      </c>
      <c r="J589" s="26" t="s">
        <v>5918</v>
      </c>
      <c r="K589" s="26"/>
      <c r="L589" s="26" t="s">
        <v>4881</v>
      </c>
      <c r="M589" s="26" t="s">
        <v>4881</v>
      </c>
      <c r="N589" s="26" t="s">
        <v>550</v>
      </c>
      <c r="O589" s="26">
        <v>61201</v>
      </c>
      <c r="P589" s="26" t="s">
        <v>545</v>
      </c>
      <c r="Q589" s="26">
        <v>3097884561</v>
      </c>
      <c r="R589" s="26"/>
      <c r="S589" s="26" t="s">
        <v>5339</v>
      </c>
      <c r="T589" s="26" t="s">
        <v>5919</v>
      </c>
      <c r="U589" s="26" t="s">
        <v>5920</v>
      </c>
      <c r="V589" s="26" t="s">
        <v>5921</v>
      </c>
      <c r="W589" s="26" t="s">
        <v>5922</v>
      </c>
      <c r="X589" s="26" t="s">
        <v>3300</v>
      </c>
      <c r="Y589" s="26" t="s">
        <v>5923</v>
      </c>
      <c r="Z589" s="26" t="s">
        <v>5924</v>
      </c>
      <c r="AA589" s="26" t="s">
        <v>5917</v>
      </c>
      <c r="AB589" s="26">
        <v>3097328207</v>
      </c>
      <c r="AC589" s="26"/>
      <c r="AD589" s="26">
        <v>3097881439</v>
      </c>
      <c r="AE589" s="26" t="s">
        <v>5925</v>
      </c>
      <c r="AF589" s="26" t="s">
        <v>5918</v>
      </c>
      <c r="AG589" s="26" t="s">
        <v>545</v>
      </c>
      <c r="AH589" s="26" t="s">
        <v>4881</v>
      </c>
      <c r="AI589" s="26" t="s">
        <v>4881</v>
      </c>
      <c r="AJ589" s="26" t="s">
        <v>550</v>
      </c>
      <c r="AK589" s="26">
        <v>61201</v>
      </c>
      <c r="AL589" s="26" t="s">
        <v>545</v>
      </c>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t="s">
        <v>5926</v>
      </c>
      <c r="CG589" s="26"/>
      <c r="CH589" s="26"/>
      <c r="CI589" s="26"/>
      <c r="CJ589" s="26"/>
      <c r="CK589" s="26"/>
      <c r="CL589" s="26"/>
      <c r="CM589" s="26"/>
      <c r="CN589" s="26">
        <v>2615</v>
      </c>
      <c r="CO589" s="26">
        <v>2692</v>
      </c>
      <c r="CP589" s="26"/>
      <c r="CQ589" s="26"/>
      <c r="CR589" s="26"/>
      <c r="CS589" s="26" t="s">
        <v>561</v>
      </c>
      <c r="CT589" s="26">
        <v>12</v>
      </c>
      <c r="CU589" s="26"/>
      <c r="CV589" s="26"/>
      <c r="CW589" s="26">
        <v>57657</v>
      </c>
      <c r="CX589" s="26" t="s">
        <v>545</v>
      </c>
      <c r="CY589" s="26"/>
      <c r="CZ589" s="26" t="s">
        <v>545</v>
      </c>
      <c r="DA589" s="26" t="s">
        <v>545</v>
      </c>
      <c r="DB589" s="26" t="s">
        <v>545</v>
      </c>
      <c r="DC589" s="26" t="s">
        <v>545</v>
      </c>
      <c r="DD589" s="26" t="s">
        <v>2357</v>
      </c>
      <c r="DE589" s="26" t="s">
        <v>5927</v>
      </c>
      <c r="DF589" s="26" t="s">
        <v>695</v>
      </c>
      <c r="DG589" s="26" t="s">
        <v>5928</v>
      </c>
      <c r="DH589" s="26">
        <v>3097328273</v>
      </c>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row>
    <row r="590" spans="1:155" x14ac:dyDescent="0.2">
      <c r="A590" s="739">
        <v>11626</v>
      </c>
      <c r="B590" s="26" t="s">
        <v>5929</v>
      </c>
      <c r="C590" s="26"/>
      <c r="D590" s="26"/>
      <c r="E590" s="26"/>
      <c r="F590" s="26"/>
      <c r="G590" s="26"/>
      <c r="H590" s="26"/>
      <c r="I590" s="26"/>
      <c r="J590" s="26" t="s">
        <v>5930</v>
      </c>
      <c r="K590" s="26" t="s">
        <v>5931</v>
      </c>
      <c r="L590" s="26" t="s">
        <v>753</v>
      </c>
      <c r="M590" s="26" t="s">
        <v>753</v>
      </c>
      <c r="N590" s="26" t="s">
        <v>754</v>
      </c>
      <c r="O590" s="26">
        <v>10001</v>
      </c>
      <c r="P590" s="26">
        <v>1050</v>
      </c>
      <c r="Q590" s="26">
        <v>2123560310</v>
      </c>
      <c r="R590" s="26">
        <v>2126240700</v>
      </c>
      <c r="S590" s="26" t="s">
        <v>545</v>
      </c>
      <c r="T590" s="26" t="s">
        <v>545</v>
      </c>
      <c r="U590" s="26" t="s">
        <v>545</v>
      </c>
      <c r="V590" s="26" t="s">
        <v>5932</v>
      </c>
      <c r="W590" s="26" t="s">
        <v>5933</v>
      </c>
      <c r="X590" s="26" t="s">
        <v>5934</v>
      </c>
      <c r="Y590" s="26" t="s">
        <v>5935</v>
      </c>
      <c r="Z590" s="26" t="s">
        <v>1540</v>
      </c>
      <c r="AA590" s="26" t="s">
        <v>5929</v>
      </c>
      <c r="AB590" s="26">
        <v>5409854425</v>
      </c>
      <c r="AC590" s="26"/>
      <c r="AD590" s="26">
        <v>2126240700</v>
      </c>
      <c r="AE590" s="26" t="s">
        <v>5936</v>
      </c>
      <c r="AF590" s="26" t="s">
        <v>5930</v>
      </c>
      <c r="AG590" s="26" t="s">
        <v>5931</v>
      </c>
      <c r="AH590" s="26" t="s">
        <v>753</v>
      </c>
      <c r="AI590" s="26" t="s">
        <v>753</v>
      </c>
      <c r="AJ590" s="26" t="s">
        <v>754</v>
      </c>
      <c r="AK590" s="26">
        <v>10001</v>
      </c>
      <c r="AL590" s="26" t="s">
        <v>545</v>
      </c>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t="s">
        <v>5937</v>
      </c>
      <c r="CG590" s="26"/>
      <c r="CH590" s="26"/>
      <c r="CI590" s="26"/>
      <c r="CJ590" s="26"/>
      <c r="CK590" s="26"/>
      <c r="CL590" s="26"/>
      <c r="CM590" s="26"/>
      <c r="CN590" s="26">
        <v>1465</v>
      </c>
      <c r="CO590" s="26">
        <v>1810</v>
      </c>
      <c r="CP590" s="26"/>
      <c r="CQ590" s="26"/>
      <c r="CR590" s="26"/>
      <c r="CS590" s="26" t="s">
        <v>561</v>
      </c>
      <c r="CT590" s="26">
        <v>12</v>
      </c>
      <c r="CU590" s="26"/>
      <c r="CV590" s="26"/>
      <c r="CW590" s="26">
        <v>60183</v>
      </c>
      <c r="CX590" s="740">
        <v>4764</v>
      </c>
      <c r="CY590" s="26"/>
      <c r="CZ590" s="26"/>
      <c r="DA590" s="26"/>
      <c r="DB590" s="26"/>
      <c r="DC590" s="26"/>
      <c r="DD590" s="26" t="s">
        <v>5938</v>
      </c>
      <c r="DE590" s="26" t="s">
        <v>5939</v>
      </c>
      <c r="DF590" s="26" t="s">
        <v>1705</v>
      </c>
      <c r="DG590" s="26"/>
      <c r="DH590" s="26">
        <v>5409854264</v>
      </c>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row>
    <row r="591" spans="1:155" x14ac:dyDescent="0.2">
      <c r="A591" s="739">
        <v>10477</v>
      </c>
      <c r="B591" s="26" t="s">
        <v>5940</v>
      </c>
      <c r="C591" s="26" t="s">
        <v>545</v>
      </c>
      <c r="D591" s="26" t="s">
        <v>545</v>
      </c>
      <c r="E591" s="26" t="s">
        <v>545</v>
      </c>
      <c r="F591" s="26"/>
      <c r="G591" s="26" t="s">
        <v>545</v>
      </c>
      <c r="H591" s="26" t="s">
        <v>545</v>
      </c>
      <c r="I591" s="26" t="s">
        <v>545</v>
      </c>
      <c r="J591" s="26" t="s">
        <v>4223</v>
      </c>
      <c r="K591" s="26" t="s">
        <v>545</v>
      </c>
      <c r="L591" s="26" t="s">
        <v>4224</v>
      </c>
      <c r="M591" s="26" t="s">
        <v>4225</v>
      </c>
      <c r="N591" s="26" t="s">
        <v>701</v>
      </c>
      <c r="O591" s="26">
        <v>27102</v>
      </c>
      <c r="P591" s="26">
        <v>3199</v>
      </c>
      <c r="Q591" s="26">
        <v>3364350236</v>
      </c>
      <c r="R591" s="26"/>
      <c r="S591" s="26" t="s">
        <v>5914</v>
      </c>
      <c r="T591" s="26" t="s">
        <v>5941</v>
      </c>
      <c r="U591" s="26" t="s">
        <v>5942</v>
      </c>
      <c r="V591" s="26" t="s">
        <v>545</v>
      </c>
      <c r="W591" s="26" t="s">
        <v>4227</v>
      </c>
      <c r="X591" s="26" t="s">
        <v>2120</v>
      </c>
      <c r="Y591" s="26" t="s">
        <v>2955</v>
      </c>
      <c r="Z591" s="26" t="s">
        <v>4228</v>
      </c>
      <c r="AA591" s="26" t="s">
        <v>4229</v>
      </c>
      <c r="AB591" s="26">
        <v>9049922676</v>
      </c>
      <c r="AC591" s="26"/>
      <c r="AD591" s="26"/>
      <c r="AE591" s="26" t="s">
        <v>4230</v>
      </c>
      <c r="AF591" s="26" t="s">
        <v>4231</v>
      </c>
      <c r="AG591" s="26" t="s">
        <v>4232</v>
      </c>
      <c r="AH591" s="26" t="s">
        <v>4233</v>
      </c>
      <c r="AI591" s="26" t="s">
        <v>4233</v>
      </c>
      <c r="AJ591" s="26" t="s">
        <v>764</v>
      </c>
      <c r="AK591" s="26">
        <v>53212</v>
      </c>
      <c r="AL591" s="26" t="s">
        <v>545</v>
      </c>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t="s">
        <v>5943</v>
      </c>
      <c r="CG591" s="26"/>
      <c r="CH591" s="26"/>
      <c r="CI591" s="26"/>
      <c r="CJ591" s="26"/>
      <c r="CK591" s="26"/>
      <c r="CL591" s="26"/>
      <c r="CM591" s="26"/>
      <c r="CN591" s="26">
        <v>3020</v>
      </c>
      <c r="CO591" s="26">
        <v>2982</v>
      </c>
      <c r="CP591" s="26"/>
      <c r="CQ591" s="26"/>
      <c r="CR591" s="26"/>
      <c r="CS591" s="26" t="s">
        <v>561</v>
      </c>
      <c r="CT591" s="26">
        <v>12</v>
      </c>
      <c r="CU591" s="26"/>
      <c r="CV591" s="26"/>
      <c r="CW591" s="26">
        <v>25405</v>
      </c>
      <c r="CX591" s="740">
        <v>8</v>
      </c>
      <c r="CY591" s="26"/>
      <c r="CZ591" s="26" t="s">
        <v>545</v>
      </c>
      <c r="DA591" s="26" t="s">
        <v>545</v>
      </c>
      <c r="DB591" s="26" t="s">
        <v>545</v>
      </c>
      <c r="DC591" s="26" t="s">
        <v>545</v>
      </c>
      <c r="DD591" s="26" t="s">
        <v>3167</v>
      </c>
      <c r="DE591" s="26" t="s">
        <v>4240</v>
      </c>
      <c r="DF591" s="26" t="s">
        <v>4241</v>
      </c>
      <c r="DG591" s="26" t="s">
        <v>4242</v>
      </c>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row>
    <row r="592" spans="1:155" x14ac:dyDescent="0.2">
      <c r="A592" s="739">
        <v>11627</v>
      </c>
      <c r="B592" s="26" t="s">
        <v>5944</v>
      </c>
      <c r="C592" s="26"/>
      <c r="D592" s="26"/>
      <c r="E592" s="26"/>
      <c r="F592" s="26"/>
      <c r="G592" s="26"/>
      <c r="H592" s="26"/>
      <c r="I592" s="26"/>
      <c r="J592" s="26" t="s">
        <v>5945</v>
      </c>
      <c r="K592" s="26"/>
      <c r="L592" s="26" t="s">
        <v>1822</v>
      </c>
      <c r="M592" s="26"/>
      <c r="N592" s="26" t="s">
        <v>1561</v>
      </c>
      <c r="O592" s="26">
        <v>63146</v>
      </c>
      <c r="P592" s="26">
        <v>3540</v>
      </c>
      <c r="Q592" s="26">
        <v>3148124127</v>
      </c>
      <c r="R592" s="26"/>
      <c r="S592" s="26" t="s">
        <v>1538</v>
      </c>
      <c r="T592" s="26" t="s">
        <v>5946</v>
      </c>
      <c r="U592" s="26" t="s">
        <v>5947</v>
      </c>
      <c r="V592" s="26" t="s">
        <v>5948</v>
      </c>
      <c r="W592" s="26" t="s">
        <v>5949</v>
      </c>
      <c r="X592" s="26" t="s">
        <v>5950</v>
      </c>
      <c r="Y592" s="26" t="s">
        <v>5951</v>
      </c>
      <c r="Z592" s="26" t="s">
        <v>545</v>
      </c>
      <c r="AA592" s="26" t="s">
        <v>5944</v>
      </c>
      <c r="AB592" s="26">
        <v>3144507422</v>
      </c>
      <c r="AC592" s="26"/>
      <c r="AD592" s="26"/>
      <c r="AE592" s="26" t="s">
        <v>5952</v>
      </c>
      <c r="AF592" s="26" t="s">
        <v>5945</v>
      </c>
      <c r="AG592" s="26" t="s">
        <v>545</v>
      </c>
      <c r="AH592" s="26" t="s">
        <v>1822</v>
      </c>
      <c r="AI592" s="26"/>
      <c r="AJ592" s="26" t="s">
        <v>1561</v>
      </c>
      <c r="AK592" s="26">
        <v>63146</v>
      </c>
      <c r="AL592" s="26">
        <v>3540</v>
      </c>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t="s">
        <v>5953</v>
      </c>
      <c r="CG592" s="26"/>
      <c r="CH592" s="26"/>
      <c r="CI592" s="26"/>
      <c r="CJ592" s="26"/>
      <c r="CK592" s="26"/>
      <c r="CL592" s="26"/>
      <c r="CM592" s="26"/>
      <c r="CN592" s="26">
        <v>1466</v>
      </c>
      <c r="CO592" s="26">
        <v>1712</v>
      </c>
      <c r="CP592" s="26"/>
      <c r="CQ592" s="26"/>
      <c r="CR592" s="26"/>
      <c r="CS592" s="26" t="s">
        <v>561</v>
      </c>
      <c r="CT592" s="26">
        <v>12</v>
      </c>
      <c r="CU592" s="26"/>
      <c r="CV592" s="26"/>
      <c r="CW592" s="26">
        <v>15105</v>
      </c>
      <c r="CX592" s="26" t="s">
        <v>545</v>
      </c>
      <c r="CY592" s="26"/>
      <c r="CZ592" s="26"/>
      <c r="DA592" s="26"/>
      <c r="DB592" s="26"/>
      <c r="DC592" s="26" t="s">
        <v>545</v>
      </c>
      <c r="DD592" s="26" t="s">
        <v>1538</v>
      </c>
      <c r="DE592" s="26" t="s">
        <v>5946</v>
      </c>
      <c r="DF592" s="26" t="s">
        <v>5947</v>
      </c>
      <c r="DG592" s="26" t="s">
        <v>5948</v>
      </c>
      <c r="DH592" s="26">
        <v>3148124127</v>
      </c>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row>
    <row r="593" spans="1:155" x14ac:dyDescent="0.2">
      <c r="A593" s="739">
        <v>11628</v>
      </c>
      <c r="B593" s="26" t="s">
        <v>5954</v>
      </c>
      <c r="C593" s="26"/>
      <c r="D593" s="26"/>
      <c r="E593" s="26"/>
      <c r="F593" s="26"/>
      <c r="G593" s="26"/>
      <c r="H593" s="26"/>
      <c r="I593" s="26"/>
      <c r="J593" s="26" t="s">
        <v>5688</v>
      </c>
      <c r="K593" s="26" t="s">
        <v>1454</v>
      </c>
      <c r="L593" s="26" t="s">
        <v>5563</v>
      </c>
      <c r="M593" s="26" t="s">
        <v>1635</v>
      </c>
      <c r="N593" s="26" t="s">
        <v>1532</v>
      </c>
      <c r="O593" s="26">
        <v>46032</v>
      </c>
      <c r="P593" s="26" t="s">
        <v>545</v>
      </c>
      <c r="Q593" s="26">
        <v>3176369800</v>
      </c>
      <c r="R593" s="26">
        <v>3177159610</v>
      </c>
      <c r="S593" s="26" t="s">
        <v>5955</v>
      </c>
      <c r="T593" s="26" t="s">
        <v>5690</v>
      </c>
      <c r="U593" s="26" t="s">
        <v>1262</v>
      </c>
      <c r="V593" s="26" t="s">
        <v>5691</v>
      </c>
      <c r="W593" s="26" t="s">
        <v>545</v>
      </c>
      <c r="X593" s="26" t="s">
        <v>5692</v>
      </c>
      <c r="Y593" s="26" t="s">
        <v>5693</v>
      </c>
      <c r="Z593" s="26" t="s">
        <v>1540</v>
      </c>
      <c r="AA593" s="26" t="s">
        <v>5954</v>
      </c>
      <c r="AB593" s="26">
        <v>3176369800</v>
      </c>
      <c r="AC593" s="26">
        <v>7421</v>
      </c>
      <c r="AD593" s="26">
        <v>3177159610</v>
      </c>
      <c r="AE593" s="26" t="s">
        <v>5694</v>
      </c>
      <c r="AF593" s="26" t="s">
        <v>5688</v>
      </c>
      <c r="AG593" s="26" t="s">
        <v>1454</v>
      </c>
      <c r="AH593" s="26" t="s">
        <v>5563</v>
      </c>
      <c r="AI593" s="26" t="s">
        <v>1635</v>
      </c>
      <c r="AJ593" s="26" t="s">
        <v>1532</v>
      </c>
      <c r="AK593" s="26">
        <v>46032</v>
      </c>
      <c r="AL593" s="26" t="s">
        <v>545</v>
      </c>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t="s">
        <v>545</v>
      </c>
      <c r="CG593" s="26"/>
      <c r="CH593" s="26"/>
      <c r="CI593" s="26"/>
      <c r="CJ593" s="26"/>
      <c r="CK593" s="26"/>
      <c r="CL593" s="26"/>
      <c r="CM593" s="26"/>
      <c r="CN593" s="26">
        <v>1467</v>
      </c>
      <c r="CO593" s="26">
        <v>2870</v>
      </c>
      <c r="CP593" s="26"/>
      <c r="CQ593" s="26"/>
      <c r="CR593" s="26"/>
      <c r="CS593" s="26" t="s">
        <v>561</v>
      </c>
      <c r="CT593" s="26">
        <v>12</v>
      </c>
      <c r="CU593" s="26"/>
      <c r="CV593" s="26"/>
      <c r="CW593" s="26">
        <v>40460</v>
      </c>
      <c r="CX593" s="26" t="s">
        <v>545</v>
      </c>
      <c r="CY593" s="26"/>
      <c r="CZ593" s="26"/>
      <c r="DA593" s="26"/>
      <c r="DB593" s="26"/>
      <c r="DC593" s="26"/>
      <c r="DD593" s="26" t="s">
        <v>5955</v>
      </c>
      <c r="DE593" s="26" t="s">
        <v>5690</v>
      </c>
      <c r="DF593" s="26" t="s">
        <v>1262</v>
      </c>
      <c r="DG593" s="26" t="s">
        <v>5691</v>
      </c>
      <c r="DH593" s="26">
        <v>3176369800</v>
      </c>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row>
    <row r="594" spans="1:155" x14ac:dyDescent="0.2">
      <c r="A594" s="739">
        <v>11629</v>
      </c>
      <c r="B594" s="26" t="s">
        <v>5956</v>
      </c>
      <c r="C594" s="26"/>
      <c r="D594" s="26"/>
      <c r="E594" s="26"/>
      <c r="F594" s="26"/>
      <c r="G594" s="26"/>
      <c r="H594" s="26"/>
      <c r="I594" s="26"/>
      <c r="J594" s="26" t="s">
        <v>5957</v>
      </c>
      <c r="K594" s="26" t="s">
        <v>588</v>
      </c>
      <c r="L594" s="26" t="s">
        <v>4708</v>
      </c>
      <c r="M594" s="26" t="s">
        <v>1602</v>
      </c>
      <c r="N594" s="26" t="s">
        <v>1603</v>
      </c>
      <c r="O594" s="26">
        <v>85255</v>
      </c>
      <c r="P594" s="26" t="s">
        <v>545</v>
      </c>
      <c r="Q594" s="26">
        <v>4804255100</v>
      </c>
      <c r="R594" s="26">
        <v>4804255126</v>
      </c>
      <c r="S594" s="26" t="s">
        <v>2080</v>
      </c>
      <c r="T594" s="26" t="s">
        <v>5958</v>
      </c>
      <c r="U594" s="26" t="s">
        <v>5959</v>
      </c>
      <c r="V594" s="26" t="s">
        <v>5960</v>
      </c>
      <c r="W594" s="26" t="s">
        <v>5961</v>
      </c>
      <c r="X594" s="26" t="s">
        <v>5962</v>
      </c>
      <c r="Y594" s="26" t="s">
        <v>5963</v>
      </c>
      <c r="Z594" s="26" t="s">
        <v>5964</v>
      </c>
      <c r="AA594" s="26" t="s">
        <v>5956</v>
      </c>
      <c r="AB594" s="26">
        <v>4804255100</v>
      </c>
      <c r="AC594" s="26"/>
      <c r="AD594" s="26">
        <v>4804255126</v>
      </c>
      <c r="AE594" s="26" t="s">
        <v>5965</v>
      </c>
      <c r="AF594" s="26" t="s">
        <v>5957</v>
      </c>
      <c r="AG594" s="26" t="s">
        <v>588</v>
      </c>
      <c r="AH594" s="26" t="s">
        <v>4708</v>
      </c>
      <c r="AI594" s="26" t="s">
        <v>1602</v>
      </c>
      <c r="AJ594" s="26" t="s">
        <v>1603</v>
      </c>
      <c r="AK594" s="26">
        <v>85255</v>
      </c>
      <c r="AL594" s="26" t="s">
        <v>545</v>
      </c>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t="s">
        <v>5966</v>
      </c>
      <c r="CG594" s="26"/>
      <c r="CH594" s="26"/>
      <c r="CI594" s="26"/>
      <c r="CJ594" s="26"/>
      <c r="CK594" s="26"/>
      <c r="CL594" s="26"/>
      <c r="CM594" s="26"/>
      <c r="CN594" s="26">
        <v>1468</v>
      </c>
      <c r="CO594" s="26">
        <v>1811</v>
      </c>
      <c r="CP594" s="26"/>
      <c r="CQ594" s="26"/>
      <c r="CR594" s="26"/>
      <c r="CS594" s="26" t="s">
        <v>561</v>
      </c>
      <c r="CT594" s="26">
        <v>12</v>
      </c>
      <c r="CU594" s="26"/>
      <c r="CV594" s="26"/>
      <c r="CW594" s="26">
        <v>60445</v>
      </c>
      <c r="CX594" s="26"/>
      <c r="CY594" s="26"/>
      <c r="CZ594" s="26"/>
      <c r="DA594" s="26"/>
      <c r="DB594" s="26"/>
      <c r="DC594" s="26"/>
      <c r="DD594" s="26" t="s">
        <v>637</v>
      </c>
      <c r="DE594" s="26" t="s">
        <v>5967</v>
      </c>
      <c r="DF594" s="26" t="s">
        <v>545</v>
      </c>
      <c r="DG594" s="26" t="s">
        <v>5968</v>
      </c>
      <c r="DH594" s="26">
        <v>4804255100</v>
      </c>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c r="EU594" s="26"/>
      <c r="EV594" s="26"/>
      <c r="EW594" s="26"/>
      <c r="EX594" s="26"/>
      <c r="EY594" s="26"/>
    </row>
    <row r="595" spans="1:155" x14ac:dyDescent="0.2">
      <c r="A595" s="739">
        <v>10234</v>
      </c>
      <c r="B595" s="26" t="s">
        <v>5969</v>
      </c>
      <c r="C595" s="26"/>
      <c r="D595" s="26"/>
      <c r="E595" s="26"/>
      <c r="F595" s="26"/>
      <c r="G595" s="26"/>
      <c r="H595" s="26"/>
      <c r="I595" s="26"/>
      <c r="J595" s="26" t="s">
        <v>5970</v>
      </c>
      <c r="K595" s="26"/>
      <c r="L595" s="26" t="s">
        <v>2872</v>
      </c>
      <c r="M595" s="26" t="s">
        <v>2873</v>
      </c>
      <c r="N595" s="26" t="s">
        <v>2874</v>
      </c>
      <c r="O595" s="26">
        <v>57109</v>
      </c>
      <c r="P595" s="26">
        <v>1110</v>
      </c>
      <c r="Q595" s="26">
        <v>6053286868</v>
      </c>
      <c r="R595" s="26">
        <v>6053286811</v>
      </c>
      <c r="S595" s="26" t="s">
        <v>5971</v>
      </c>
      <c r="T595" s="26" t="s">
        <v>5972</v>
      </c>
      <c r="U595" s="26" t="s">
        <v>855</v>
      </c>
      <c r="V595" s="26" t="s">
        <v>5973</v>
      </c>
      <c r="W595" s="26" t="s">
        <v>5974</v>
      </c>
      <c r="X595" s="26" t="s">
        <v>5975</v>
      </c>
      <c r="Y595" s="26" t="s">
        <v>5976</v>
      </c>
      <c r="Z595" s="26" t="s">
        <v>619</v>
      </c>
      <c r="AA595" s="26" t="s">
        <v>5969</v>
      </c>
      <c r="AB595" s="26">
        <v>6053286868</v>
      </c>
      <c r="AC595" s="26"/>
      <c r="AD595" s="26">
        <v>6053286811</v>
      </c>
      <c r="AE595" s="26" t="s">
        <v>5977</v>
      </c>
      <c r="AF595" s="26" t="s">
        <v>5970</v>
      </c>
      <c r="AG595" s="26" t="s">
        <v>545</v>
      </c>
      <c r="AH595" s="26" t="s">
        <v>2872</v>
      </c>
      <c r="AI595" s="26" t="s">
        <v>2873</v>
      </c>
      <c r="AJ595" s="26" t="s">
        <v>2874</v>
      </c>
      <c r="AK595" s="26">
        <v>57109</v>
      </c>
      <c r="AL595" s="26">
        <v>1110</v>
      </c>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t="s">
        <v>5978</v>
      </c>
      <c r="CG595" s="26"/>
      <c r="CH595" s="26"/>
      <c r="CI595" s="26"/>
      <c r="CJ595" s="26"/>
      <c r="CK595" s="26"/>
      <c r="CL595" s="26"/>
      <c r="CM595" s="26"/>
      <c r="CN595" s="26">
        <v>519</v>
      </c>
      <c r="CO595" s="26">
        <v>787</v>
      </c>
      <c r="CP595" s="26"/>
      <c r="CQ595" s="26"/>
      <c r="CR595" s="26"/>
      <c r="CS595" s="26" t="s">
        <v>561</v>
      </c>
      <c r="CT595" s="26">
        <v>12</v>
      </c>
      <c r="CU595" s="26"/>
      <c r="CV595" s="26"/>
      <c r="CW595" s="26">
        <v>95725</v>
      </c>
      <c r="CX595" s="740">
        <v>1246</v>
      </c>
      <c r="CY595" s="26"/>
      <c r="CZ595" s="26"/>
      <c r="DA595" s="26"/>
      <c r="DB595" s="26"/>
      <c r="DC595" s="26"/>
      <c r="DD595" s="26" t="s">
        <v>5979</v>
      </c>
      <c r="DE595" s="26" t="s">
        <v>1863</v>
      </c>
      <c r="DF595" s="26" t="s">
        <v>5980</v>
      </c>
      <c r="DG595" s="26" t="s">
        <v>5981</v>
      </c>
      <c r="DH595" s="26">
        <v>6053286868</v>
      </c>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c r="EU595" s="26"/>
      <c r="EV595" s="26"/>
      <c r="EW595" s="26"/>
      <c r="EX595" s="26"/>
      <c r="EY595" s="26"/>
    </row>
    <row r="596" spans="1:155" x14ac:dyDescent="0.2">
      <c r="A596" s="739">
        <v>10480</v>
      </c>
      <c r="B596" s="26" t="s">
        <v>5982</v>
      </c>
      <c r="C596" s="26" t="s">
        <v>545</v>
      </c>
      <c r="D596" s="26"/>
      <c r="E596" s="26" t="s">
        <v>545</v>
      </c>
      <c r="F596" s="26"/>
      <c r="G596" s="26" t="s">
        <v>545</v>
      </c>
      <c r="H596" s="26" t="s">
        <v>545</v>
      </c>
      <c r="I596" s="26" t="s">
        <v>545</v>
      </c>
      <c r="J596" s="26" t="s">
        <v>5983</v>
      </c>
      <c r="K596" s="26"/>
      <c r="L596" s="26" t="s">
        <v>5984</v>
      </c>
      <c r="M596" s="26" t="s">
        <v>1024</v>
      </c>
      <c r="N596" s="26" t="s">
        <v>1119</v>
      </c>
      <c r="O596" s="26">
        <v>1801</v>
      </c>
      <c r="P596" s="26" t="s">
        <v>545</v>
      </c>
      <c r="Q596" s="26">
        <v>7819395920</v>
      </c>
      <c r="R596" s="26"/>
      <c r="S596" s="26" t="s">
        <v>1669</v>
      </c>
      <c r="T596" s="26" t="s">
        <v>5985</v>
      </c>
      <c r="U596" s="26" t="s">
        <v>5986</v>
      </c>
      <c r="V596" s="26" t="s">
        <v>5987</v>
      </c>
      <c r="W596" s="26" t="s">
        <v>5988</v>
      </c>
      <c r="X596" s="26" t="s">
        <v>2246</v>
      </c>
      <c r="Y596" s="26" t="s">
        <v>5989</v>
      </c>
      <c r="Z596" s="26" t="s">
        <v>1540</v>
      </c>
      <c r="AA596" s="26" t="s">
        <v>5982</v>
      </c>
      <c r="AB596" s="26">
        <v>7819945516</v>
      </c>
      <c r="AC596" s="26"/>
      <c r="AD596" s="26"/>
      <c r="AE596" s="26" t="s">
        <v>5990</v>
      </c>
      <c r="AF596" s="26" t="s">
        <v>5983</v>
      </c>
      <c r="AG596" s="26" t="s">
        <v>545</v>
      </c>
      <c r="AH596" s="26" t="s">
        <v>5984</v>
      </c>
      <c r="AI596" s="26" t="s">
        <v>1024</v>
      </c>
      <c r="AJ596" s="26" t="s">
        <v>1119</v>
      </c>
      <c r="AK596" s="26">
        <v>1801</v>
      </c>
      <c r="AL596" s="26" t="s">
        <v>545</v>
      </c>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t="s">
        <v>545</v>
      </c>
      <c r="CG596" s="26"/>
      <c r="CH596" s="26"/>
      <c r="CI596" s="26"/>
      <c r="CJ596" s="26"/>
      <c r="CK596" s="26"/>
      <c r="CL596" s="26"/>
      <c r="CM596" s="26"/>
      <c r="CN596" s="26">
        <v>3018</v>
      </c>
      <c r="CO596" s="26">
        <v>3194</v>
      </c>
      <c r="CP596" s="26"/>
      <c r="CQ596" s="26"/>
      <c r="CR596" s="26"/>
      <c r="CS596" s="26" t="s">
        <v>561</v>
      </c>
      <c r="CT596" s="26">
        <v>12</v>
      </c>
      <c r="CU596" s="26"/>
      <c r="CV596" s="26"/>
      <c r="CW596" s="26">
        <v>70435</v>
      </c>
      <c r="CX596" s="740">
        <v>4553</v>
      </c>
      <c r="CY596" s="26"/>
      <c r="CZ596" s="26" t="s">
        <v>545</v>
      </c>
      <c r="DA596" s="26" t="s">
        <v>545</v>
      </c>
      <c r="DB596" s="26" t="s">
        <v>545</v>
      </c>
      <c r="DC596" s="26" t="s">
        <v>545</v>
      </c>
      <c r="DD596" s="26" t="s">
        <v>3765</v>
      </c>
      <c r="DE596" s="26" t="s">
        <v>3278</v>
      </c>
      <c r="DF596" s="26" t="s">
        <v>5991</v>
      </c>
      <c r="DG596" s="26" t="s">
        <v>5992</v>
      </c>
      <c r="DH596" s="26">
        <v>7819945498</v>
      </c>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row>
    <row r="597" spans="1:155" x14ac:dyDescent="0.2">
      <c r="A597" s="739">
        <v>10512</v>
      </c>
      <c r="B597" s="26" t="s">
        <v>5993</v>
      </c>
      <c r="C597" s="26" t="s">
        <v>545</v>
      </c>
      <c r="D597" s="26"/>
      <c r="E597" s="26" t="s">
        <v>545</v>
      </c>
      <c r="F597" s="26"/>
      <c r="G597" s="26" t="s">
        <v>545</v>
      </c>
      <c r="H597" s="26" t="s">
        <v>545</v>
      </c>
      <c r="I597" s="26" t="s">
        <v>545</v>
      </c>
      <c r="J597" s="26" t="s">
        <v>5930</v>
      </c>
      <c r="K597" s="26" t="s">
        <v>545</v>
      </c>
      <c r="L597" s="26" t="s">
        <v>753</v>
      </c>
      <c r="M597" s="26"/>
      <c r="N597" s="26" t="s">
        <v>754</v>
      </c>
      <c r="O597" s="26">
        <v>10001</v>
      </c>
      <c r="P597" s="26">
        <v>2900</v>
      </c>
      <c r="Q597" s="26">
        <v>2123560300</v>
      </c>
      <c r="R597" s="26"/>
      <c r="S597" s="26" t="s">
        <v>3348</v>
      </c>
      <c r="T597" s="26" t="s">
        <v>5994</v>
      </c>
      <c r="U597" s="26" t="s">
        <v>553</v>
      </c>
      <c r="V597" s="26" t="s">
        <v>5995</v>
      </c>
      <c r="W597" s="26" t="s">
        <v>5996</v>
      </c>
      <c r="X597" s="26" t="s">
        <v>5997</v>
      </c>
      <c r="Y597" s="26" t="s">
        <v>5998</v>
      </c>
      <c r="Z597" s="26" t="s">
        <v>545</v>
      </c>
      <c r="AA597" s="26" t="s">
        <v>5993</v>
      </c>
      <c r="AB597" s="26">
        <v>2126240637</v>
      </c>
      <c r="AC597" s="26"/>
      <c r="AD597" s="26">
        <v>5408575991</v>
      </c>
      <c r="AE597" s="26" t="s">
        <v>5932</v>
      </c>
      <c r="AF597" s="26" t="s">
        <v>5999</v>
      </c>
      <c r="AG597" s="26"/>
      <c r="AH597" s="26" t="s">
        <v>6000</v>
      </c>
      <c r="AI597" s="26" t="s">
        <v>6000</v>
      </c>
      <c r="AJ597" s="26" t="s">
        <v>611</v>
      </c>
      <c r="AK597" s="26">
        <v>24029</v>
      </c>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t="s">
        <v>545</v>
      </c>
      <c r="CG597" s="26"/>
      <c r="CH597" s="26"/>
      <c r="CI597" s="26"/>
      <c r="CJ597" s="26"/>
      <c r="CK597" s="26"/>
      <c r="CL597" s="26"/>
      <c r="CM597" s="26"/>
      <c r="CN597" s="26">
        <v>2622</v>
      </c>
      <c r="CO597" s="26">
        <v>3210</v>
      </c>
      <c r="CP597" s="26"/>
      <c r="CQ597" s="26"/>
      <c r="CR597" s="26"/>
      <c r="CS597" s="26" t="s">
        <v>561</v>
      </c>
      <c r="CT597" s="26">
        <v>12</v>
      </c>
      <c r="CU597" s="26"/>
      <c r="CV597" s="26"/>
      <c r="CW597" s="26">
        <v>60176</v>
      </c>
      <c r="CX597" s="26" t="s">
        <v>545</v>
      </c>
      <c r="CY597" s="26"/>
      <c r="CZ597" s="26" t="s">
        <v>545</v>
      </c>
      <c r="DA597" s="26" t="s">
        <v>545</v>
      </c>
      <c r="DB597" s="26" t="s">
        <v>545</v>
      </c>
      <c r="DC597" s="26" t="s">
        <v>545</v>
      </c>
      <c r="DD597" s="26" t="s">
        <v>5311</v>
      </c>
      <c r="DE597" s="26" t="s">
        <v>6001</v>
      </c>
      <c r="DF597" s="26" t="s">
        <v>6002</v>
      </c>
      <c r="DG597" s="26" t="s">
        <v>545</v>
      </c>
      <c r="DH597" s="26">
        <v>5409854486</v>
      </c>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row>
    <row r="598" spans="1:155" x14ac:dyDescent="0.2">
      <c r="A598" s="739">
        <v>11632</v>
      </c>
      <c r="B598" s="26" t="s">
        <v>6003</v>
      </c>
      <c r="C598" s="26"/>
      <c r="D598" s="26"/>
      <c r="E598" s="26"/>
      <c r="F598" s="26"/>
      <c r="G598" s="26"/>
      <c r="H598" s="26"/>
      <c r="I598" s="26"/>
      <c r="J598" s="26" t="s">
        <v>6004</v>
      </c>
      <c r="K598" s="26" t="s">
        <v>6005</v>
      </c>
      <c r="L598" s="26" t="s">
        <v>2177</v>
      </c>
      <c r="M598" s="26" t="s">
        <v>6006</v>
      </c>
      <c r="N598" s="26" t="s">
        <v>701</v>
      </c>
      <c r="O598" s="26">
        <v>28280</v>
      </c>
      <c r="P598" s="26" t="s">
        <v>545</v>
      </c>
      <c r="Q598" s="26">
        <v>7043442700</v>
      </c>
      <c r="R598" s="26">
        <v>7043442705</v>
      </c>
      <c r="S598" s="26" t="s">
        <v>6007</v>
      </c>
      <c r="T598" s="26" t="s">
        <v>6008</v>
      </c>
      <c r="U598" s="26" t="s">
        <v>553</v>
      </c>
      <c r="V598" s="26" t="s">
        <v>6009</v>
      </c>
      <c r="W598" s="26" t="s">
        <v>6010</v>
      </c>
      <c r="X598" s="26" t="s">
        <v>6011</v>
      </c>
      <c r="Y598" s="26" t="s">
        <v>3838</v>
      </c>
      <c r="Z598" s="26" t="s">
        <v>5062</v>
      </c>
      <c r="AA598" s="26" t="s">
        <v>6012</v>
      </c>
      <c r="AB598" s="26">
        <v>7043442700</v>
      </c>
      <c r="AC598" s="26"/>
      <c r="AD598" s="26"/>
      <c r="AE598" s="26" t="s">
        <v>6009</v>
      </c>
      <c r="AF598" s="26" t="s">
        <v>6004</v>
      </c>
      <c r="AG598" s="26" t="s">
        <v>6005</v>
      </c>
      <c r="AH598" s="26" t="s">
        <v>2177</v>
      </c>
      <c r="AI598" s="26" t="s">
        <v>6006</v>
      </c>
      <c r="AJ598" s="26" t="s">
        <v>701</v>
      </c>
      <c r="AK598" s="26">
        <v>28280</v>
      </c>
      <c r="AL598" s="26" t="s">
        <v>545</v>
      </c>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t="s">
        <v>3615</v>
      </c>
      <c r="CG598" s="26"/>
      <c r="CH598" s="26"/>
      <c r="CI598" s="26"/>
      <c r="CJ598" s="26"/>
      <c r="CK598" s="26"/>
      <c r="CL598" s="26"/>
      <c r="CM598" s="26"/>
      <c r="CN598" s="26">
        <v>1471</v>
      </c>
      <c r="CO598" s="26">
        <v>1755</v>
      </c>
      <c r="CP598" s="26"/>
      <c r="CQ598" s="26"/>
      <c r="CR598" s="26"/>
      <c r="CS598" s="26" t="s">
        <v>561</v>
      </c>
      <c r="CT598" s="26">
        <v>12</v>
      </c>
      <c r="CU598" s="26"/>
      <c r="CV598" s="26"/>
      <c r="CW598" s="26">
        <v>64688</v>
      </c>
      <c r="CX598" s="740">
        <v>749</v>
      </c>
      <c r="CY598" s="26"/>
      <c r="CZ598" s="26"/>
      <c r="DA598" s="26"/>
      <c r="DB598" s="26"/>
      <c r="DC598" s="26"/>
      <c r="DD598" s="26" t="s">
        <v>663</v>
      </c>
      <c r="DE598" s="26" t="s">
        <v>6013</v>
      </c>
      <c r="DF598" s="26" t="s">
        <v>1250</v>
      </c>
      <c r="DG598" s="26" t="s">
        <v>6014</v>
      </c>
      <c r="DH598" s="26">
        <v>9139014650</v>
      </c>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c r="EU598" s="26"/>
      <c r="EV598" s="26"/>
      <c r="EW598" s="26"/>
      <c r="EX598" s="26"/>
      <c r="EY598" s="26"/>
    </row>
    <row r="599" spans="1:155" x14ac:dyDescent="0.2">
      <c r="A599" s="739">
        <v>11631</v>
      </c>
      <c r="B599" s="26" t="s">
        <v>6015</v>
      </c>
      <c r="C599" s="26" t="s">
        <v>545</v>
      </c>
      <c r="D599" s="26"/>
      <c r="E599" s="26" t="s">
        <v>545</v>
      </c>
      <c r="F599" s="26"/>
      <c r="G599" s="26" t="s">
        <v>545</v>
      </c>
      <c r="H599" s="26" t="s">
        <v>545</v>
      </c>
      <c r="I599" s="26" t="s">
        <v>545</v>
      </c>
      <c r="J599" s="26" t="s">
        <v>6004</v>
      </c>
      <c r="K599" s="26" t="s">
        <v>6005</v>
      </c>
      <c r="L599" s="26" t="s">
        <v>2177</v>
      </c>
      <c r="M599" s="26" t="s">
        <v>6006</v>
      </c>
      <c r="N599" s="26" t="s">
        <v>701</v>
      </c>
      <c r="O599" s="26">
        <v>28280</v>
      </c>
      <c r="P599" s="26" t="s">
        <v>545</v>
      </c>
      <c r="Q599" s="26">
        <v>7043442700</v>
      </c>
      <c r="R599" s="26">
        <v>7043442705</v>
      </c>
      <c r="S599" s="26" t="s">
        <v>6007</v>
      </c>
      <c r="T599" s="26" t="s">
        <v>6008</v>
      </c>
      <c r="U599" s="26" t="s">
        <v>553</v>
      </c>
      <c r="V599" s="26" t="s">
        <v>6009</v>
      </c>
      <c r="W599" s="26" t="s">
        <v>6010</v>
      </c>
      <c r="X599" s="26" t="s">
        <v>6011</v>
      </c>
      <c r="Y599" s="26" t="s">
        <v>3838</v>
      </c>
      <c r="Z599" s="26" t="s">
        <v>5062</v>
      </c>
      <c r="AA599" s="26" t="s">
        <v>6012</v>
      </c>
      <c r="AB599" s="26">
        <v>7043442700</v>
      </c>
      <c r="AC599" s="26"/>
      <c r="AD599" s="26"/>
      <c r="AE599" s="26" t="s">
        <v>6009</v>
      </c>
      <c r="AF599" s="26" t="s">
        <v>6004</v>
      </c>
      <c r="AG599" s="26" t="s">
        <v>6005</v>
      </c>
      <c r="AH599" s="26" t="s">
        <v>2177</v>
      </c>
      <c r="AI599" s="26" t="s">
        <v>6006</v>
      </c>
      <c r="AJ599" s="26" t="s">
        <v>701</v>
      </c>
      <c r="AK599" s="26">
        <v>28280</v>
      </c>
      <c r="AL599" s="26" t="s">
        <v>545</v>
      </c>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t="s">
        <v>3615</v>
      </c>
      <c r="CG599" s="26"/>
      <c r="CH599" s="26"/>
      <c r="CI599" s="26"/>
      <c r="CJ599" s="26"/>
      <c r="CK599" s="26"/>
      <c r="CL599" s="26"/>
      <c r="CM599" s="26"/>
      <c r="CN599" s="26">
        <v>1470</v>
      </c>
      <c r="CO599" s="26">
        <v>1755</v>
      </c>
      <c r="CP599" s="26"/>
      <c r="CQ599" s="26"/>
      <c r="CR599" s="26"/>
      <c r="CS599" s="26" t="s">
        <v>561</v>
      </c>
      <c r="CT599" s="26">
        <v>12</v>
      </c>
      <c r="CU599" s="26"/>
      <c r="CV599" s="26"/>
      <c r="CW599" s="26">
        <v>87017</v>
      </c>
      <c r="CX599" s="740">
        <v>749</v>
      </c>
      <c r="CY599" s="26"/>
      <c r="CZ599" s="26"/>
      <c r="DA599" s="26"/>
      <c r="DB599" s="26"/>
      <c r="DC599" s="26" t="s">
        <v>545</v>
      </c>
      <c r="DD599" s="26" t="s">
        <v>663</v>
      </c>
      <c r="DE599" s="26" t="s">
        <v>6013</v>
      </c>
      <c r="DF599" s="26" t="s">
        <v>1250</v>
      </c>
      <c r="DG599" s="26" t="s">
        <v>6014</v>
      </c>
      <c r="DH599" s="26">
        <v>9139014650</v>
      </c>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row>
    <row r="600" spans="1:155" x14ac:dyDescent="0.2">
      <c r="A600" s="739">
        <v>11633</v>
      </c>
      <c r="B600" s="26" t="s">
        <v>6016</v>
      </c>
      <c r="C600" s="26" t="s">
        <v>545</v>
      </c>
      <c r="D600" s="26"/>
      <c r="E600" s="26" t="s">
        <v>545</v>
      </c>
      <c r="F600" s="26"/>
      <c r="G600" s="26" t="s">
        <v>545</v>
      </c>
      <c r="H600" s="26" t="s">
        <v>545</v>
      </c>
      <c r="I600" s="26" t="s">
        <v>545</v>
      </c>
      <c r="J600" s="26" t="s">
        <v>3607</v>
      </c>
      <c r="K600" s="26" t="s">
        <v>3608</v>
      </c>
      <c r="L600" s="26" t="s">
        <v>753</v>
      </c>
      <c r="M600" s="26"/>
      <c r="N600" s="26" t="s">
        <v>754</v>
      </c>
      <c r="O600" s="26">
        <v>10005</v>
      </c>
      <c r="P600" s="26" t="s">
        <v>545</v>
      </c>
      <c r="Q600" s="26">
        <v>2124531235</v>
      </c>
      <c r="R600" s="26">
        <v>2124801329</v>
      </c>
      <c r="S600" s="26" t="s">
        <v>2099</v>
      </c>
      <c r="T600" s="26" t="s">
        <v>3609</v>
      </c>
      <c r="U600" s="26" t="s">
        <v>734</v>
      </c>
      <c r="V600" s="26" t="s">
        <v>3610</v>
      </c>
      <c r="W600" s="26" t="s">
        <v>6017</v>
      </c>
      <c r="X600" s="26" t="s">
        <v>596</v>
      </c>
      <c r="Y600" s="26" t="s">
        <v>3612</v>
      </c>
      <c r="Z600" s="26" t="s">
        <v>3613</v>
      </c>
      <c r="AA600" s="26" t="s">
        <v>6016</v>
      </c>
      <c r="AB600" s="26">
        <v>2124531235</v>
      </c>
      <c r="AC600" s="26"/>
      <c r="AD600" s="26">
        <v>2124801329</v>
      </c>
      <c r="AE600" s="26" t="s">
        <v>3614</v>
      </c>
      <c r="AF600" s="26" t="s">
        <v>3607</v>
      </c>
      <c r="AG600" s="26" t="s">
        <v>3608</v>
      </c>
      <c r="AH600" s="26" t="s">
        <v>753</v>
      </c>
      <c r="AI600" s="26"/>
      <c r="AJ600" s="26" t="s">
        <v>754</v>
      </c>
      <c r="AK600" s="26">
        <v>10005</v>
      </c>
      <c r="AL600" s="26" t="s">
        <v>545</v>
      </c>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t="s">
        <v>3615</v>
      </c>
      <c r="CG600" s="26"/>
      <c r="CH600" s="26"/>
      <c r="CI600" s="26"/>
      <c r="CJ600" s="26"/>
      <c r="CK600" s="26"/>
      <c r="CL600" s="26"/>
      <c r="CM600" s="26"/>
      <c r="CN600" s="26">
        <v>1472</v>
      </c>
      <c r="CO600" s="26">
        <v>529</v>
      </c>
      <c r="CP600" s="26"/>
      <c r="CQ600" s="26"/>
      <c r="CR600" s="26"/>
      <c r="CS600" s="26" t="s">
        <v>561</v>
      </c>
      <c r="CT600" s="26">
        <v>12</v>
      </c>
      <c r="CU600" s="26"/>
      <c r="CV600" s="26"/>
      <c r="CW600" s="26">
        <v>30058</v>
      </c>
      <c r="CX600" s="740">
        <v>1000</v>
      </c>
      <c r="CY600" s="26"/>
      <c r="CZ600" s="26"/>
      <c r="DA600" s="26"/>
      <c r="DB600" s="26"/>
      <c r="DC600" s="26" t="s">
        <v>545</v>
      </c>
      <c r="DD600" s="26" t="s">
        <v>3616</v>
      </c>
      <c r="DE600" s="26" t="s">
        <v>3617</v>
      </c>
      <c r="DF600" s="26" t="s">
        <v>3618</v>
      </c>
      <c r="DG600" s="26" t="s">
        <v>6018</v>
      </c>
      <c r="DH600" s="26">
        <v>2128849753</v>
      </c>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row>
    <row r="601" spans="1:155" x14ac:dyDescent="0.2">
      <c r="A601" s="739">
        <v>11635</v>
      </c>
      <c r="B601" s="26" t="s">
        <v>6019</v>
      </c>
      <c r="C601" s="26"/>
      <c r="D601" s="26"/>
      <c r="E601" s="26"/>
      <c r="F601" s="26"/>
      <c r="G601" s="26"/>
      <c r="H601" s="26"/>
      <c r="I601" s="26"/>
      <c r="J601" s="26" t="s">
        <v>921</v>
      </c>
      <c r="K601" s="26" t="s">
        <v>922</v>
      </c>
      <c r="L601" s="26" t="s">
        <v>923</v>
      </c>
      <c r="M601" s="26" t="s">
        <v>924</v>
      </c>
      <c r="N601" s="26" t="s">
        <v>823</v>
      </c>
      <c r="O601" s="26">
        <v>43215</v>
      </c>
      <c r="P601" s="26">
        <v>2220</v>
      </c>
      <c r="Q601" s="26">
        <v>6142491545</v>
      </c>
      <c r="R601" s="26">
        <v>8663151430</v>
      </c>
      <c r="S601" s="26" t="s">
        <v>5009</v>
      </c>
      <c r="T601" s="26" t="s">
        <v>2495</v>
      </c>
      <c r="U601" s="26" t="s">
        <v>647</v>
      </c>
      <c r="V601" s="26" t="s">
        <v>928</v>
      </c>
      <c r="W601" s="26" t="s">
        <v>5010</v>
      </c>
      <c r="X601" s="26" t="s">
        <v>930</v>
      </c>
      <c r="Y601" s="26" t="s">
        <v>931</v>
      </c>
      <c r="Z601" s="26" t="s">
        <v>932</v>
      </c>
      <c r="AA601" s="26" t="s">
        <v>6019</v>
      </c>
      <c r="AB601" s="26">
        <v>6142490427</v>
      </c>
      <c r="AC601" s="26"/>
      <c r="AD601" s="26">
        <v>8552132321</v>
      </c>
      <c r="AE601" s="26" t="s">
        <v>928</v>
      </c>
      <c r="AF601" s="26" t="s">
        <v>921</v>
      </c>
      <c r="AG601" s="26" t="s">
        <v>922</v>
      </c>
      <c r="AH601" s="26" t="s">
        <v>923</v>
      </c>
      <c r="AI601" s="26" t="s">
        <v>924</v>
      </c>
      <c r="AJ601" s="26" t="s">
        <v>823</v>
      </c>
      <c r="AK601" s="26">
        <v>43215</v>
      </c>
      <c r="AL601" s="26">
        <v>2220</v>
      </c>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t="s">
        <v>6020</v>
      </c>
      <c r="CG601" s="26"/>
      <c r="CH601" s="26"/>
      <c r="CI601" s="26"/>
      <c r="CJ601" s="26"/>
      <c r="CK601" s="26"/>
      <c r="CL601" s="26"/>
      <c r="CM601" s="26"/>
      <c r="CN601" s="26">
        <v>1474</v>
      </c>
      <c r="CO601" s="26">
        <v>1672</v>
      </c>
      <c r="CP601" s="26"/>
      <c r="CQ601" s="26"/>
      <c r="CR601" s="26"/>
      <c r="CS601" s="26" t="s">
        <v>561</v>
      </c>
      <c r="CT601" s="26">
        <v>12</v>
      </c>
      <c r="CU601" s="26"/>
      <c r="CV601" s="26"/>
      <c r="CW601" s="26">
        <v>15580</v>
      </c>
      <c r="CX601" s="740">
        <v>140</v>
      </c>
      <c r="CY601" s="26"/>
      <c r="CZ601" s="26"/>
      <c r="DA601" s="26"/>
      <c r="DB601" s="26"/>
      <c r="DC601" s="26"/>
      <c r="DD601" s="26" t="s">
        <v>935</v>
      </c>
      <c r="DE601" s="26" t="s">
        <v>936</v>
      </c>
      <c r="DF601" s="26" t="s">
        <v>937</v>
      </c>
      <c r="DG601" s="26" t="s">
        <v>938</v>
      </c>
      <c r="DH601" s="26">
        <v>6146774452</v>
      </c>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row>
    <row r="602" spans="1:155" x14ac:dyDescent="0.2">
      <c r="A602" s="739">
        <v>11637</v>
      </c>
      <c r="B602" s="26" t="s">
        <v>6021</v>
      </c>
      <c r="C602" s="26"/>
      <c r="D602" s="26"/>
      <c r="E602" s="26"/>
      <c r="F602" s="26"/>
      <c r="G602" s="26"/>
      <c r="H602" s="26"/>
      <c r="I602" s="26"/>
      <c r="J602" s="26" t="s">
        <v>6022</v>
      </c>
      <c r="K602" s="26"/>
      <c r="L602" s="26" t="s">
        <v>6023</v>
      </c>
      <c r="M602" s="26" t="s">
        <v>6024</v>
      </c>
      <c r="N602" s="26" t="s">
        <v>1186</v>
      </c>
      <c r="O602" s="26">
        <v>31204</v>
      </c>
      <c r="P602" s="26" t="s">
        <v>545</v>
      </c>
      <c r="Q602" s="26">
        <v>4783143187</v>
      </c>
      <c r="R602" s="26"/>
      <c r="S602" s="26"/>
      <c r="T602" s="26"/>
      <c r="U602" s="26"/>
      <c r="V602" s="26"/>
      <c r="W602" s="26"/>
      <c r="X602" s="26" t="s">
        <v>6025</v>
      </c>
      <c r="Y602" s="26" t="s">
        <v>6026</v>
      </c>
      <c r="Z602" s="26" t="s">
        <v>2278</v>
      </c>
      <c r="AA602" s="26" t="s">
        <v>6021</v>
      </c>
      <c r="AB602" s="26">
        <v>4784770400</v>
      </c>
      <c r="AC602" s="26"/>
      <c r="AD602" s="26"/>
      <c r="AE602" s="26" t="s">
        <v>6027</v>
      </c>
      <c r="AF602" s="26" t="s">
        <v>6022</v>
      </c>
      <c r="AG602" s="26" t="s">
        <v>545</v>
      </c>
      <c r="AH602" s="26" t="s">
        <v>6023</v>
      </c>
      <c r="AI602" s="26" t="s">
        <v>6024</v>
      </c>
      <c r="AJ602" s="26" t="s">
        <v>1186</v>
      </c>
      <c r="AK602" s="26">
        <v>31210</v>
      </c>
      <c r="AL602" s="26" t="s">
        <v>545</v>
      </c>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v>1476</v>
      </c>
      <c r="CO602" s="26">
        <v>2220</v>
      </c>
      <c r="CP602" s="26"/>
      <c r="CQ602" s="26"/>
      <c r="CR602" s="26"/>
      <c r="CS602" s="26" t="s">
        <v>561</v>
      </c>
      <c r="CT602" s="26">
        <v>12</v>
      </c>
      <c r="CU602" s="26"/>
      <c r="CV602" s="26"/>
      <c r="CW602" s="26">
        <v>10054</v>
      </c>
      <c r="CX602" s="26"/>
      <c r="CY602" s="26"/>
      <c r="CZ602" s="26"/>
      <c r="DA602" s="26"/>
      <c r="DB602" s="26"/>
      <c r="DC602" s="26"/>
      <c r="DD602" s="26" t="s">
        <v>6028</v>
      </c>
      <c r="DE602" s="26" t="s">
        <v>6029</v>
      </c>
      <c r="DF602" s="26" t="s">
        <v>725</v>
      </c>
      <c r="DG602" s="26" t="s">
        <v>6030</v>
      </c>
      <c r="DH602" s="26">
        <v>4783143178</v>
      </c>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row>
    <row r="603" spans="1:155" x14ac:dyDescent="0.2">
      <c r="A603" s="739">
        <v>10547</v>
      </c>
      <c r="B603" s="26" t="s">
        <v>6031</v>
      </c>
      <c r="C603" s="26"/>
      <c r="D603" s="26"/>
      <c r="E603" s="26"/>
      <c r="F603" s="26"/>
      <c r="G603" s="26"/>
      <c r="H603" s="26"/>
      <c r="I603" s="26"/>
      <c r="J603" s="26" t="s">
        <v>4849</v>
      </c>
      <c r="K603" s="26"/>
      <c r="L603" s="26" t="s">
        <v>3395</v>
      </c>
      <c r="M603" s="26" t="s">
        <v>2327</v>
      </c>
      <c r="N603" s="26" t="s">
        <v>901</v>
      </c>
      <c r="O603" s="26">
        <v>55101</v>
      </c>
      <c r="P603" s="26">
        <v>2098</v>
      </c>
      <c r="Q603" s="26">
        <v>6516653500</v>
      </c>
      <c r="R603" s="26">
        <v>6516657938</v>
      </c>
      <c r="S603" s="26" t="s">
        <v>4850</v>
      </c>
      <c r="T603" s="26" t="s">
        <v>4851</v>
      </c>
      <c r="U603" s="26" t="s">
        <v>855</v>
      </c>
      <c r="V603" s="26"/>
      <c r="W603" s="26" t="s">
        <v>4852</v>
      </c>
      <c r="X603" s="26" t="s">
        <v>4853</v>
      </c>
      <c r="Y603" s="26" t="s">
        <v>4854</v>
      </c>
      <c r="Z603" s="26" t="s">
        <v>4855</v>
      </c>
      <c r="AA603" s="26" t="s">
        <v>6031</v>
      </c>
      <c r="AB603" s="26">
        <v>6516655678</v>
      </c>
      <c r="AC603" s="26"/>
      <c r="AD603" s="26">
        <v>6516657938</v>
      </c>
      <c r="AE603" s="26" t="s">
        <v>4856</v>
      </c>
      <c r="AF603" s="26" t="s">
        <v>4849</v>
      </c>
      <c r="AG603" s="26" t="s">
        <v>545</v>
      </c>
      <c r="AH603" s="26" t="s">
        <v>3395</v>
      </c>
      <c r="AI603" s="26" t="s">
        <v>2327</v>
      </c>
      <c r="AJ603" s="26" t="s">
        <v>901</v>
      </c>
      <c r="AK603" s="26">
        <v>55101</v>
      </c>
      <c r="AL603" s="26">
        <v>2098</v>
      </c>
      <c r="AM603" s="26" t="s">
        <v>6032</v>
      </c>
      <c r="AN603" s="26" t="s">
        <v>1328</v>
      </c>
      <c r="AO603" s="26" t="s">
        <v>6033</v>
      </c>
      <c r="AP603" s="26" t="s">
        <v>6031</v>
      </c>
      <c r="AQ603" s="26">
        <v>6516657832</v>
      </c>
      <c r="AR603" s="26"/>
      <c r="AS603" s="26">
        <v>6516657938</v>
      </c>
      <c r="AT603" s="26" t="s">
        <v>6034</v>
      </c>
      <c r="AU603" s="26" t="s">
        <v>4849</v>
      </c>
      <c r="AV603" s="26" t="s">
        <v>545</v>
      </c>
      <c r="AW603" s="26" t="s">
        <v>3395</v>
      </c>
      <c r="AX603" s="26" t="s">
        <v>2327</v>
      </c>
      <c r="AY603" s="26" t="s">
        <v>901</v>
      </c>
      <c r="AZ603" s="26" t="s">
        <v>4861</v>
      </c>
      <c r="BA603" s="26" t="s">
        <v>4862</v>
      </c>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t="s">
        <v>4863</v>
      </c>
      <c r="CG603" s="26"/>
      <c r="CH603" s="26"/>
      <c r="CI603" s="26"/>
      <c r="CJ603" s="26"/>
      <c r="CK603" s="26"/>
      <c r="CL603" s="26"/>
      <c r="CM603" s="26"/>
      <c r="CN603" s="26">
        <v>1037</v>
      </c>
      <c r="CO603" s="26">
        <v>534</v>
      </c>
      <c r="CP603" s="26">
        <v>619</v>
      </c>
      <c r="CQ603" s="26"/>
      <c r="CR603" s="26"/>
      <c r="CS603" s="26" t="s">
        <v>561</v>
      </c>
      <c r="CT603" s="26">
        <v>12</v>
      </c>
      <c r="CU603" s="26"/>
      <c r="CV603" s="26"/>
      <c r="CW603" s="26">
        <v>93742</v>
      </c>
      <c r="CX603" s="740">
        <v>869</v>
      </c>
      <c r="CY603" s="26"/>
      <c r="CZ603" s="26"/>
      <c r="DA603" s="26"/>
      <c r="DB603" s="26"/>
      <c r="DC603" s="26"/>
      <c r="DD603" s="26" t="s">
        <v>750</v>
      </c>
      <c r="DE603" s="26" t="s">
        <v>4864</v>
      </c>
      <c r="DF603" s="26" t="s">
        <v>6035</v>
      </c>
      <c r="DG603" s="26" t="s">
        <v>4866</v>
      </c>
      <c r="DH603" s="26">
        <v>6516656839</v>
      </c>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row>
    <row r="604" spans="1:155" x14ac:dyDescent="0.2">
      <c r="A604" s="739">
        <v>11638</v>
      </c>
      <c r="B604" s="26" t="s">
        <v>6036</v>
      </c>
      <c r="C604" s="26" t="s">
        <v>545</v>
      </c>
      <c r="D604" s="26"/>
      <c r="E604" s="26"/>
      <c r="F604" s="26"/>
      <c r="G604" s="26" t="s">
        <v>545</v>
      </c>
      <c r="H604" s="26" t="s">
        <v>545</v>
      </c>
      <c r="I604" s="26" t="s">
        <v>545</v>
      </c>
      <c r="J604" s="26" t="s">
        <v>6037</v>
      </c>
      <c r="K604" s="26"/>
      <c r="L604" s="26" t="s">
        <v>1321</v>
      </c>
      <c r="M604" s="26" t="s">
        <v>6038</v>
      </c>
      <c r="N604" s="26" t="s">
        <v>1322</v>
      </c>
      <c r="O604" s="26">
        <v>66636</v>
      </c>
      <c r="P604" s="26">
        <v>1</v>
      </c>
      <c r="Q604" s="26">
        <v>7854381136</v>
      </c>
      <c r="R604" s="26">
        <v>7852465358</v>
      </c>
      <c r="S604" s="26" t="s">
        <v>750</v>
      </c>
      <c r="T604" s="26" t="s">
        <v>6039</v>
      </c>
      <c r="U604" s="26" t="s">
        <v>6040</v>
      </c>
      <c r="V604" s="26" t="s">
        <v>6041</v>
      </c>
      <c r="W604" s="26" t="s">
        <v>6042</v>
      </c>
      <c r="X604" s="26" t="s">
        <v>3549</v>
      </c>
      <c r="Y604" s="26" t="s">
        <v>6043</v>
      </c>
      <c r="Z604" s="26" t="s">
        <v>6044</v>
      </c>
      <c r="AA604" s="26" t="s">
        <v>6036</v>
      </c>
      <c r="AB604" s="26">
        <v>7854381682</v>
      </c>
      <c r="AC604" s="26"/>
      <c r="AD604" s="26">
        <v>7852465358</v>
      </c>
      <c r="AE604" s="26" t="s">
        <v>6045</v>
      </c>
      <c r="AF604" s="26" t="s">
        <v>6037</v>
      </c>
      <c r="AG604" s="26" t="s">
        <v>545</v>
      </c>
      <c r="AH604" s="26" t="s">
        <v>1321</v>
      </c>
      <c r="AI604" s="26" t="s">
        <v>6038</v>
      </c>
      <c r="AJ604" s="26" t="s">
        <v>1322</v>
      </c>
      <c r="AK604" s="26">
        <v>66636</v>
      </c>
      <c r="AL604" s="26">
        <v>1</v>
      </c>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t="s">
        <v>545</v>
      </c>
      <c r="CG604" s="26"/>
      <c r="CH604" s="26"/>
      <c r="CI604" s="26"/>
      <c r="CJ604" s="26"/>
      <c r="CK604" s="26"/>
      <c r="CL604" s="26"/>
      <c r="CM604" s="26"/>
      <c r="CN604" s="26">
        <v>1477</v>
      </c>
      <c r="CO604" s="26">
        <v>2738</v>
      </c>
      <c r="CP604" s="26"/>
      <c r="CQ604" s="26"/>
      <c r="CR604" s="26"/>
      <c r="CS604" s="26" t="s">
        <v>561</v>
      </c>
      <c r="CT604" s="26">
        <v>12</v>
      </c>
      <c r="CU604" s="26"/>
      <c r="CV604" s="26"/>
      <c r="CW604" s="26">
        <v>68675</v>
      </c>
      <c r="CX604" s="740">
        <v>4890</v>
      </c>
      <c r="CY604" s="26"/>
      <c r="CZ604" s="26"/>
      <c r="DA604" s="26"/>
      <c r="DB604" s="26"/>
      <c r="DC604" s="26" t="s">
        <v>545</v>
      </c>
      <c r="DD604" s="26" t="s">
        <v>750</v>
      </c>
      <c r="DE604" s="26" t="s">
        <v>6039</v>
      </c>
      <c r="DF604" s="26" t="s">
        <v>6040</v>
      </c>
      <c r="DG604" s="26" t="s">
        <v>6041</v>
      </c>
      <c r="DH604" s="26">
        <v>7854381136</v>
      </c>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row>
    <row r="605" spans="1:155" x14ac:dyDescent="0.2">
      <c r="A605" s="739">
        <v>10229</v>
      </c>
      <c r="B605" s="26" t="s">
        <v>6046</v>
      </c>
      <c r="C605" s="26"/>
      <c r="D605" s="26"/>
      <c r="E605" s="26"/>
      <c r="F605" s="26"/>
      <c r="G605" s="26"/>
      <c r="H605" s="26"/>
      <c r="I605" s="26"/>
      <c r="J605" s="26" t="s">
        <v>4804</v>
      </c>
      <c r="K605" s="26"/>
      <c r="L605" s="26" t="s">
        <v>4805</v>
      </c>
      <c r="M605" s="26"/>
      <c r="N605" s="26" t="s">
        <v>731</v>
      </c>
      <c r="O605" s="26">
        <v>19380</v>
      </c>
      <c r="P605" s="26">
        <v>1478</v>
      </c>
      <c r="Q605" s="26">
        <v>7706183885</v>
      </c>
      <c r="R605" s="26">
        <v>7709805891</v>
      </c>
      <c r="S605" s="26" t="s">
        <v>1669</v>
      </c>
      <c r="T605" s="26" t="s">
        <v>4806</v>
      </c>
      <c r="U605" s="26" t="s">
        <v>647</v>
      </c>
      <c r="V605" s="26" t="s">
        <v>4811</v>
      </c>
      <c r="W605" s="26" t="s">
        <v>4808</v>
      </c>
      <c r="X605" s="26" t="s">
        <v>1146</v>
      </c>
      <c r="Y605" s="26" t="s">
        <v>4809</v>
      </c>
      <c r="Z605" s="26" t="s">
        <v>1288</v>
      </c>
      <c r="AA605" s="26" t="s">
        <v>4810</v>
      </c>
      <c r="AB605" s="26">
        <v>4706488677</v>
      </c>
      <c r="AC605" s="26"/>
      <c r="AD605" s="26">
        <v>4849993941</v>
      </c>
      <c r="AE605" s="26" t="s">
        <v>4811</v>
      </c>
      <c r="AF605" s="26" t="s">
        <v>4804</v>
      </c>
      <c r="AG605" s="26" t="s">
        <v>545</v>
      </c>
      <c r="AH605" s="26" t="s">
        <v>4805</v>
      </c>
      <c r="AI605" s="26"/>
      <c r="AJ605" s="26" t="s">
        <v>731</v>
      </c>
      <c r="AK605" s="26">
        <v>19380</v>
      </c>
      <c r="AL605" s="26">
        <v>1478</v>
      </c>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t="s">
        <v>4812</v>
      </c>
      <c r="CG605" s="26"/>
      <c r="CH605" s="26"/>
      <c r="CI605" s="26"/>
      <c r="CJ605" s="26"/>
      <c r="CK605" s="26"/>
      <c r="CL605" s="26"/>
      <c r="CM605" s="26"/>
      <c r="CN605" s="26">
        <v>985</v>
      </c>
      <c r="CO605" s="26">
        <v>546</v>
      </c>
      <c r="CP605" s="26"/>
      <c r="CQ605" s="26"/>
      <c r="CR605" s="26"/>
      <c r="CS605" s="26" t="s">
        <v>561</v>
      </c>
      <c r="CT605" s="26">
        <v>12</v>
      </c>
      <c r="CU605" s="26"/>
      <c r="CV605" s="26"/>
      <c r="CW605" s="26">
        <v>68713</v>
      </c>
      <c r="CX605" s="740">
        <v>4832</v>
      </c>
      <c r="CY605" s="26"/>
      <c r="CZ605" s="26"/>
      <c r="DA605" s="26"/>
      <c r="DB605" s="26"/>
      <c r="DC605" s="26"/>
      <c r="DD605" s="26" t="s">
        <v>998</v>
      </c>
      <c r="DE605" s="26" t="s">
        <v>1645</v>
      </c>
      <c r="DF605" s="26" t="s">
        <v>4813</v>
      </c>
      <c r="DG605" s="26" t="s">
        <v>4814</v>
      </c>
      <c r="DH605" s="26">
        <v>9736506284</v>
      </c>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row>
    <row r="606" spans="1:155" x14ac:dyDescent="0.2">
      <c r="A606" s="739">
        <v>11639</v>
      </c>
      <c r="B606" s="26" t="s">
        <v>6047</v>
      </c>
      <c r="C606" s="26" t="s">
        <v>545</v>
      </c>
      <c r="D606" s="26"/>
      <c r="E606" s="26"/>
      <c r="F606" s="26"/>
      <c r="G606" s="26" t="s">
        <v>545</v>
      </c>
      <c r="H606" s="26" t="s">
        <v>545</v>
      </c>
      <c r="I606" s="26" t="s">
        <v>545</v>
      </c>
      <c r="J606" s="26" t="s">
        <v>6048</v>
      </c>
      <c r="K606" s="26"/>
      <c r="L606" s="26" t="s">
        <v>2007</v>
      </c>
      <c r="M606" s="26" t="s">
        <v>6049</v>
      </c>
      <c r="N606" s="26" t="s">
        <v>670</v>
      </c>
      <c r="O606" s="738">
        <v>84157</v>
      </c>
      <c r="P606" s="26">
        <v>220</v>
      </c>
      <c r="Q606" s="26">
        <v>8012641060</v>
      </c>
      <c r="R606" s="26">
        <v>8012648430</v>
      </c>
      <c r="S606" s="26" t="s">
        <v>6050</v>
      </c>
      <c r="T606" s="26" t="s">
        <v>800</v>
      </c>
      <c r="U606" s="26" t="s">
        <v>4528</v>
      </c>
      <c r="V606" s="26" t="s">
        <v>6051</v>
      </c>
      <c r="W606" s="26" t="s">
        <v>6052</v>
      </c>
      <c r="X606" s="26" t="s">
        <v>6050</v>
      </c>
      <c r="Y606" s="26" t="s">
        <v>800</v>
      </c>
      <c r="Z606" s="26" t="s">
        <v>6053</v>
      </c>
      <c r="AA606" s="26" t="s">
        <v>6047</v>
      </c>
      <c r="AB606" s="26">
        <v>8012641060</v>
      </c>
      <c r="AC606" s="26">
        <v>1180</v>
      </c>
      <c r="AD606" s="26">
        <v>8012648430</v>
      </c>
      <c r="AE606" s="26" t="s">
        <v>6051</v>
      </c>
      <c r="AF606" s="26" t="s">
        <v>6048</v>
      </c>
      <c r="AG606" s="26" t="s">
        <v>545</v>
      </c>
      <c r="AH606" s="26" t="s">
        <v>2007</v>
      </c>
      <c r="AI606" s="26" t="s">
        <v>6049</v>
      </c>
      <c r="AJ606" s="26" t="s">
        <v>670</v>
      </c>
      <c r="AK606" s="548">
        <v>84157</v>
      </c>
      <c r="AL606" s="26" t="s">
        <v>545</v>
      </c>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t="s">
        <v>6054</v>
      </c>
      <c r="CG606" s="26"/>
      <c r="CH606" s="26"/>
      <c r="CI606" s="26"/>
      <c r="CJ606" s="26"/>
      <c r="CK606" s="26"/>
      <c r="CL606" s="26"/>
      <c r="CM606" s="26"/>
      <c r="CN606" s="26">
        <v>1478</v>
      </c>
      <c r="CO606" s="26">
        <v>1708</v>
      </c>
      <c r="CP606" s="26"/>
      <c r="CQ606" s="26"/>
      <c r="CR606" s="26"/>
      <c r="CS606" s="26" t="s">
        <v>561</v>
      </c>
      <c r="CT606" s="26">
        <v>12</v>
      </c>
      <c r="CU606" s="26"/>
      <c r="CV606" s="26"/>
      <c r="CW606" s="26">
        <v>69485</v>
      </c>
      <c r="CX606" s="740">
        <v>454</v>
      </c>
      <c r="CY606" s="26"/>
      <c r="CZ606" s="26"/>
      <c r="DA606" s="26"/>
      <c r="DB606" s="26"/>
      <c r="DC606" s="26" t="s">
        <v>545</v>
      </c>
      <c r="DD606" s="26" t="s">
        <v>6055</v>
      </c>
      <c r="DE606" s="26" t="s">
        <v>6056</v>
      </c>
      <c r="DF606" s="26" t="s">
        <v>792</v>
      </c>
      <c r="DG606" s="26" t="s">
        <v>6057</v>
      </c>
      <c r="DH606" s="26">
        <v>8012641060</v>
      </c>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row>
    <row r="607" spans="1:155" x14ac:dyDescent="0.2">
      <c r="A607" s="739">
        <v>11641</v>
      </c>
      <c r="B607" s="26" t="s">
        <v>6058</v>
      </c>
      <c r="C607" s="26"/>
      <c r="D607" s="26"/>
      <c r="E607" s="26"/>
      <c r="F607" s="26"/>
      <c r="G607" s="26"/>
      <c r="H607" s="26"/>
      <c r="I607" s="26"/>
      <c r="J607" s="26" t="s">
        <v>4726</v>
      </c>
      <c r="K607" s="26"/>
      <c r="L607" s="26" t="s">
        <v>4727</v>
      </c>
      <c r="M607" s="26" t="s">
        <v>4728</v>
      </c>
      <c r="N607" s="26" t="s">
        <v>764</v>
      </c>
      <c r="O607" s="26">
        <v>54481</v>
      </c>
      <c r="P607" s="26">
        <v>8020</v>
      </c>
      <c r="Q607" s="26">
        <v>7153466000</v>
      </c>
      <c r="R607" s="26"/>
      <c r="S607" s="26" t="s">
        <v>4729</v>
      </c>
      <c r="T607" s="26" t="s">
        <v>3242</v>
      </c>
      <c r="U607" s="26" t="s">
        <v>553</v>
      </c>
      <c r="V607" s="26" t="s">
        <v>4730</v>
      </c>
      <c r="W607" s="26" t="s">
        <v>4731</v>
      </c>
      <c r="X607" s="26" t="s">
        <v>4732</v>
      </c>
      <c r="Y607" s="26" t="s">
        <v>1467</v>
      </c>
      <c r="Z607" s="26" t="s">
        <v>4733</v>
      </c>
      <c r="AA607" s="26" t="s">
        <v>4734</v>
      </c>
      <c r="AB607" s="26">
        <v>7153467923</v>
      </c>
      <c r="AC607" s="26"/>
      <c r="AD607" s="26"/>
      <c r="AE607" s="26" t="s">
        <v>4730</v>
      </c>
      <c r="AF607" s="26" t="s">
        <v>4726</v>
      </c>
      <c r="AG607" s="26" t="s">
        <v>545</v>
      </c>
      <c r="AH607" s="26" t="s">
        <v>4727</v>
      </c>
      <c r="AI607" s="26" t="s">
        <v>4728</v>
      </c>
      <c r="AJ607" s="26" t="s">
        <v>764</v>
      </c>
      <c r="AK607" s="26">
        <v>54481</v>
      </c>
      <c r="AL607" s="26" t="s">
        <v>545</v>
      </c>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t="s">
        <v>4735</v>
      </c>
      <c r="CG607" s="26"/>
      <c r="CH607" s="26"/>
      <c r="CI607" s="26"/>
      <c r="CJ607" s="26"/>
      <c r="CK607" s="26"/>
      <c r="CL607" s="26"/>
      <c r="CM607" s="26"/>
      <c r="CN607" s="26">
        <v>1479</v>
      </c>
      <c r="CO607" s="26">
        <v>756</v>
      </c>
      <c r="CP607" s="26"/>
      <c r="CQ607" s="26"/>
      <c r="CR607" s="26"/>
      <c r="CS607" s="26" t="s">
        <v>561</v>
      </c>
      <c r="CT607" s="26">
        <v>12</v>
      </c>
      <c r="CU607" s="26"/>
      <c r="CV607" s="26"/>
      <c r="CW607" s="26">
        <v>28460</v>
      </c>
      <c r="CX607" s="740">
        <v>169</v>
      </c>
      <c r="CY607" s="26"/>
      <c r="CZ607" s="26"/>
      <c r="DA607" s="26"/>
      <c r="DB607" s="26"/>
      <c r="DC607" s="26"/>
      <c r="DD607" s="26" t="s">
        <v>4086</v>
      </c>
      <c r="DE607" s="26" t="s">
        <v>4736</v>
      </c>
      <c r="DF607" s="26" t="s">
        <v>4737</v>
      </c>
      <c r="DG607" s="26" t="s">
        <v>4738</v>
      </c>
      <c r="DH607" s="26">
        <v>7153466605</v>
      </c>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row>
    <row r="608" spans="1:155" x14ac:dyDescent="0.2">
      <c r="A608" s="739">
        <v>11642</v>
      </c>
      <c r="B608" s="26" t="s">
        <v>6059</v>
      </c>
      <c r="C608" s="26"/>
      <c r="D608" s="26"/>
      <c r="E608" s="26"/>
      <c r="F608" s="26"/>
      <c r="G608" s="26"/>
      <c r="H608" s="26"/>
      <c r="I608" s="26"/>
      <c r="J608" s="26" t="s">
        <v>4726</v>
      </c>
      <c r="K608" s="26"/>
      <c r="L608" s="26" t="s">
        <v>4727</v>
      </c>
      <c r="M608" s="26" t="s">
        <v>4728</v>
      </c>
      <c r="N608" s="26" t="s">
        <v>764</v>
      </c>
      <c r="O608" s="26">
        <v>54481</v>
      </c>
      <c r="P608" s="26">
        <v>8020</v>
      </c>
      <c r="Q608" s="26">
        <v>7153466000</v>
      </c>
      <c r="R608" s="26"/>
      <c r="S608" s="26" t="s">
        <v>4729</v>
      </c>
      <c r="T608" s="26" t="s">
        <v>3242</v>
      </c>
      <c r="U608" s="26" t="s">
        <v>553</v>
      </c>
      <c r="V608" s="26" t="s">
        <v>4730</v>
      </c>
      <c r="W608" s="26" t="s">
        <v>4731</v>
      </c>
      <c r="X608" s="26" t="s">
        <v>4732</v>
      </c>
      <c r="Y608" s="26" t="s">
        <v>1467</v>
      </c>
      <c r="Z608" s="26" t="s">
        <v>4733</v>
      </c>
      <c r="AA608" s="26" t="s">
        <v>4734</v>
      </c>
      <c r="AB608" s="26">
        <v>7153467923</v>
      </c>
      <c r="AC608" s="26"/>
      <c r="AD608" s="26"/>
      <c r="AE608" s="26" t="s">
        <v>4730</v>
      </c>
      <c r="AF608" s="26" t="s">
        <v>4726</v>
      </c>
      <c r="AG608" s="26" t="s">
        <v>545</v>
      </c>
      <c r="AH608" s="26" t="s">
        <v>4727</v>
      </c>
      <c r="AI608" s="26" t="s">
        <v>4728</v>
      </c>
      <c r="AJ608" s="26" t="s">
        <v>764</v>
      </c>
      <c r="AK608" s="26">
        <v>54481</v>
      </c>
      <c r="AL608" s="26" t="s">
        <v>545</v>
      </c>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t="s">
        <v>4735</v>
      </c>
      <c r="CG608" s="26"/>
      <c r="CH608" s="26"/>
      <c r="CI608" s="26"/>
      <c r="CJ608" s="26"/>
      <c r="CK608" s="26"/>
      <c r="CL608" s="26"/>
      <c r="CM608" s="26"/>
      <c r="CN608" s="26">
        <v>1480</v>
      </c>
      <c r="CO608" s="26">
        <v>756</v>
      </c>
      <c r="CP608" s="26"/>
      <c r="CQ608" s="26"/>
      <c r="CR608" s="26"/>
      <c r="CS608" s="26" t="s">
        <v>561</v>
      </c>
      <c r="CT608" s="26">
        <v>12</v>
      </c>
      <c r="CU608" s="26"/>
      <c r="CV608" s="26"/>
      <c r="CW608" s="26">
        <v>24988</v>
      </c>
      <c r="CX608" s="740">
        <v>169</v>
      </c>
      <c r="CY608" s="26"/>
      <c r="CZ608" s="26"/>
      <c r="DA608" s="26"/>
      <c r="DB608" s="26"/>
      <c r="DC608" s="26"/>
      <c r="DD608" s="26" t="s">
        <v>4086</v>
      </c>
      <c r="DE608" s="26" t="s">
        <v>4736</v>
      </c>
      <c r="DF608" s="26" t="s">
        <v>4737</v>
      </c>
      <c r="DG608" s="26" t="s">
        <v>4738</v>
      </c>
      <c r="DH608" s="26">
        <v>7153466605</v>
      </c>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c r="EU608" s="26"/>
      <c r="EV608" s="26"/>
      <c r="EW608" s="26"/>
      <c r="EX608" s="26"/>
      <c r="EY608" s="26"/>
    </row>
    <row r="609" spans="1:155" x14ac:dyDescent="0.2">
      <c r="A609" s="739">
        <v>10231</v>
      </c>
      <c r="B609" s="26" t="s">
        <v>6060</v>
      </c>
      <c r="C609" s="26"/>
      <c r="D609" s="26"/>
      <c r="E609" s="26"/>
      <c r="F609" s="26"/>
      <c r="G609" s="26"/>
      <c r="H609" s="26"/>
      <c r="I609" s="26"/>
      <c r="J609" s="26" t="s">
        <v>4726</v>
      </c>
      <c r="K609" s="26"/>
      <c r="L609" s="26" t="s">
        <v>4727</v>
      </c>
      <c r="M609" s="26" t="s">
        <v>4728</v>
      </c>
      <c r="N609" s="26" t="s">
        <v>764</v>
      </c>
      <c r="O609" s="26">
        <v>54481</v>
      </c>
      <c r="P609" s="26"/>
      <c r="Q609" s="26">
        <v>7153467923</v>
      </c>
      <c r="R609" s="26"/>
      <c r="S609" s="26" t="s">
        <v>4729</v>
      </c>
      <c r="T609" s="26" t="s">
        <v>3242</v>
      </c>
      <c r="U609" s="26" t="s">
        <v>553</v>
      </c>
      <c r="V609" s="26" t="s">
        <v>4730</v>
      </c>
      <c r="W609" s="26" t="s">
        <v>4731</v>
      </c>
      <c r="X609" s="26" t="s">
        <v>4732</v>
      </c>
      <c r="Y609" s="26" t="s">
        <v>1467</v>
      </c>
      <c r="Z609" s="26" t="s">
        <v>4733</v>
      </c>
      <c r="AA609" s="26" t="s">
        <v>4734</v>
      </c>
      <c r="AB609" s="26">
        <v>7153467923</v>
      </c>
      <c r="AC609" s="26"/>
      <c r="AD609" s="26"/>
      <c r="AE609" s="26" t="s">
        <v>4730</v>
      </c>
      <c r="AF609" s="26" t="s">
        <v>4726</v>
      </c>
      <c r="AG609" s="26" t="s">
        <v>545</v>
      </c>
      <c r="AH609" s="26" t="s">
        <v>4727</v>
      </c>
      <c r="AI609" s="26" t="s">
        <v>4728</v>
      </c>
      <c r="AJ609" s="26" t="s">
        <v>764</v>
      </c>
      <c r="AK609" s="26">
        <v>54481</v>
      </c>
      <c r="AL609" s="26" t="s">
        <v>545</v>
      </c>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t="s">
        <v>4735</v>
      </c>
      <c r="CG609" s="26"/>
      <c r="CH609" s="26"/>
      <c r="CI609" s="26"/>
      <c r="CJ609" s="26"/>
      <c r="CK609" s="26"/>
      <c r="CL609" s="26"/>
      <c r="CM609" s="26"/>
      <c r="CN609" s="26">
        <v>986</v>
      </c>
      <c r="CO609" s="26">
        <v>756</v>
      </c>
      <c r="CP609" s="26"/>
      <c r="CQ609" s="26"/>
      <c r="CR609" s="26"/>
      <c r="CS609" s="26" t="s">
        <v>561</v>
      </c>
      <c r="CT609" s="26">
        <v>12</v>
      </c>
      <c r="CU609" s="26"/>
      <c r="CV609" s="26"/>
      <c r="CW609" s="26">
        <v>68810</v>
      </c>
      <c r="CX609" s="740">
        <v>169</v>
      </c>
      <c r="CY609" s="26"/>
      <c r="CZ609" s="26"/>
      <c r="DA609" s="26"/>
      <c r="DB609" s="26"/>
      <c r="DC609" s="26"/>
      <c r="DD609" s="26" t="s">
        <v>4086</v>
      </c>
      <c r="DE609" s="26" t="s">
        <v>4736</v>
      </c>
      <c r="DF609" s="26" t="s">
        <v>4737</v>
      </c>
      <c r="DG609" s="26" t="s">
        <v>4738</v>
      </c>
      <c r="DH609" s="26">
        <v>7153466605</v>
      </c>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c r="EU609" s="26"/>
      <c r="EV609" s="26"/>
      <c r="EW609" s="26"/>
      <c r="EX609" s="26"/>
      <c r="EY609" s="26"/>
    </row>
    <row r="610" spans="1:155" x14ac:dyDescent="0.2">
      <c r="A610" s="739">
        <v>10232</v>
      </c>
      <c r="B610" s="26" t="s">
        <v>6061</v>
      </c>
      <c r="C610" s="26"/>
      <c r="D610" s="26"/>
      <c r="E610" s="26"/>
      <c r="F610" s="26"/>
      <c r="G610" s="26"/>
      <c r="H610" s="26"/>
      <c r="I610" s="26"/>
      <c r="J610" s="26" t="s">
        <v>4726</v>
      </c>
      <c r="K610" s="26"/>
      <c r="L610" s="26" t="s">
        <v>4727</v>
      </c>
      <c r="M610" s="26" t="s">
        <v>4728</v>
      </c>
      <c r="N610" s="26" t="s">
        <v>764</v>
      </c>
      <c r="O610" s="26">
        <v>54481</v>
      </c>
      <c r="P610" s="26"/>
      <c r="Q610" s="26">
        <v>7153467172</v>
      </c>
      <c r="R610" s="26"/>
      <c r="S610" s="26" t="s">
        <v>4729</v>
      </c>
      <c r="T610" s="26" t="s">
        <v>3242</v>
      </c>
      <c r="U610" s="26" t="s">
        <v>553</v>
      </c>
      <c r="V610" s="26" t="s">
        <v>4730</v>
      </c>
      <c r="W610" s="26" t="s">
        <v>4731</v>
      </c>
      <c r="X610" s="26" t="s">
        <v>4732</v>
      </c>
      <c r="Y610" s="26" t="s">
        <v>1467</v>
      </c>
      <c r="Z610" s="26" t="s">
        <v>4733</v>
      </c>
      <c r="AA610" s="26" t="s">
        <v>4734</v>
      </c>
      <c r="AB610" s="26">
        <v>7153467923</v>
      </c>
      <c r="AC610" s="26"/>
      <c r="AD610" s="26"/>
      <c r="AE610" s="26" t="s">
        <v>4730</v>
      </c>
      <c r="AF610" s="26" t="s">
        <v>4726</v>
      </c>
      <c r="AG610" s="26" t="s">
        <v>545</v>
      </c>
      <c r="AH610" s="26" t="s">
        <v>4727</v>
      </c>
      <c r="AI610" s="26" t="s">
        <v>4728</v>
      </c>
      <c r="AJ610" s="26" t="s">
        <v>764</v>
      </c>
      <c r="AK610" s="26">
        <v>54481</v>
      </c>
      <c r="AL610" s="26" t="s">
        <v>545</v>
      </c>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t="s">
        <v>4735</v>
      </c>
      <c r="CG610" s="26"/>
      <c r="CH610" s="26"/>
      <c r="CI610" s="26"/>
      <c r="CJ610" s="26"/>
      <c r="CK610" s="26"/>
      <c r="CL610" s="26"/>
      <c r="CM610" s="26"/>
      <c r="CN610" s="26">
        <v>987</v>
      </c>
      <c r="CO610" s="26">
        <v>756</v>
      </c>
      <c r="CP610" s="26"/>
      <c r="CQ610" s="26"/>
      <c r="CR610" s="26"/>
      <c r="CS610" s="26" t="s">
        <v>561</v>
      </c>
      <c r="CT610" s="26">
        <v>12</v>
      </c>
      <c r="CU610" s="26"/>
      <c r="CV610" s="26"/>
      <c r="CW610" s="26">
        <v>21180</v>
      </c>
      <c r="CX610" s="740">
        <v>169</v>
      </c>
      <c r="CY610" s="26"/>
      <c r="CZ610" s="26"/>
      <c r="DA610" s="26"/>
      <c r="DB610" s="26"/>
      <c r="DC610" s="26"/>
      <c r="DD610" s="26" t="s">
        <v>4086</v>
      </c>
      <c r="DE610" s="26" t="s">
        <v>4736</v>
      </c>
      <c r="DF610" s="26" t="s">
        <v>4737</v>
      </c>
      <c r="DG610" s="26" t="s">
        <v>4738</v>
      </c>
      <c r="DH610" s="26">
        <v>7153466605</v>
      </c>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c r="EU610" s="26"/>
      <c r="EV610" s="26"/>
      <c r="EW610" s="26"/>
      <c r="EX610" s="26"/>
      <c r="EY610" s="26"/>
    </row>
    <row r="611" spans="1:155" x14ac:dyDescent="0.2">
      <c r="A611" s="739">
        <v>10495</v>
      </c>
      <c r="B611" s="26" t="s">
        <v>6062</v>
      </c>
      <c r="C611" s="26" t="s">
        <v>545</v>
      </c>
      <c r="D611" s="26"/>
      <c r="E611" s="26" t="s">
        <v>545</v>
      </c>
      <c r="F611" s="26"/>
      <c r="G611" s="26" t="s">
        <v>545</v>
      </c>
      <c r="H611" s="26" t="s">
        <v>545</v>
      </c>
      <c r="I611" s="26" t="s">
        <v>545</v>
      </c>
      <c r="J611" s="26" t="s">
        <v>6063</v>
      </c>
      <c r="K611" s="26" t="s">
        <v>2564</v>
      </c>
      <c r="L611" s="26" t="s">
        <v>2820</v>
      </c>
      <c r="M611" s="26" t="s">
        <v>3546</v>
      </c>
      <c r="N611" s="26" t="s">
        <v>731</v>
      </c>
      <c r="O611" s="26">
        <v>15205</v>
      </c>
      <c r="P611" s="26" t="s">
        <v>545</v>
      </c>
      <c r="Q611" s="26">
        <v>4124585227</v>
      </c>
      <c r="R611" s="26">
        <v>4128755924</v>
      </c>
      <c r="S611" s="26" t="s">
        <v>6064</v>
      </c>
      <c r="T611" s="26" t="s">
        <v>6065</v>
      </c>
      <c r="U611" s="26" t="s">
        <v>6066</v>
      </c>
      <c r="V611" s="26" t="s">
        <v>6067</v>
      </c>
      <c r="W611" s="26" t="s">
        <v>6068</v>
      </c>
      <c r="X611" s="26" t="s">
        <v>6064</v>
      </c>
      <c r="Y611" s="26" t="s">
        <v>6065</v>
      </c>
      <c r="Z611" s="26" t="s">
        <v>6066</v>
      </c>
      <c r="AA611" s="26" t="s">
        <v>6062</v>
      </c>
      <c r="AB611" s="26">
        <v>4124585227</v>
      </c>
      <c r="AC611" s="26">
        <v>203</v>
      </c>
      <c r="AD611" s="26">
        <v>4128755924</v>
      </c>
      <c r="AE611" s="26" t="s">
        <v>6067</v>
      </c>
      <c r="AF611" s="26" t="s">
        <v>6063</v>
      </c>
      <c r="AG611" s="26" t="s">
        <v>2564</v>
      </c>
      <c r="AH611" s="26" t="s">
        <v>2820</v>
      </c>
      <c r="AI611" s="26" t="s">
        <v>3546</v>
      </c>
      <c r="AJ611" s="26" t="s">
        <v>731</v>
      </c>
      <c r="AK611" s="26">
        <v>15205</v>
      </c>
      <c r="AL611" s="26" t="s">
        <v>545</v>
      </c>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t="s">
        <v>6069</v>
      </c>
      <c r="CG611" s="26"/>
      <c r="CH611" s="26"/>
      <c r="CI611" s="26"/>
      <c r="CJ611" s="26"/>
      <c r="CK611" s="26"/>
      <c r="CL611" s="26"/>
      <c r="CM611" s="26"/>
      <c r="CN611" s="26">
        <v>2605</v>
      </c>
      <c r="CO611" s="26">
        <v>2693</v>
      </c>
      <c r="CP611" s="26"/>
      <c r="CQ611" s="26"/>
      <c r="CR611" s="26"/>
      <c r="CS611" s="26" t="s">
        <v>561</v>
      </c>
      <c r="CT611" s="26">
        <v>12</v>
      </c>
      <c r="CU611" s="26"/>
      <c r="CV611" s="26"/>
      <c r="CW611" s="26">
        <v>56936</v>
      </c>
      <c r="CX611" s="26" t="s">
        <v>545</v>
      </c>
      <c r="CY611" s="26"/>
      <c r="CZ611" s="26" t="s">
        <v>545</v>
      </c>
      <c r="DA611" s="26" t="s">
        <v>545</v>
      </c>
      <c r="DB611" s="26" t="s">
        <v>545</v>
      </c>
      <c r="DC611" s="26" t="s">
        <v>545</v>
      </c>
      <c r="DD611" s="26" t="s">
        <v>6070</v>
      </c>
      <c r="DE611" s="26" t="s">
        <v>6071</v>
      </c>
      <c r="DF611" s="26" t="s">
        <v>647</v>
      </c>
      <c r="DG611" s="26" t="s">
        <v>6072</v>
      </c>
      <c r="DH611" s="26">
        <v>4124585227</v>
      </c>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row>
    <row r="612" spans="1:155" x14ac:dyDescent="0.2">
      <c r="A612" s="739">
        <v>11742</v>
      </c>
      <c r="B612" s="26" t="s">
        <v>6073</v>
      </c>
      <c r="C612" s="26"/>
      <c r="D612" s="26"/>
      <c r="E612" s="26"/>
      <c r="F612" s="26"/>
      <c r="G612" s="26"/>
      <c r="H612" s="26"/>
      <c r="I612" s="26"/>
      <c r="J612" s="26" t="s">
        <v>6074</v>
      </c>
      <c r="K612" s="26" t="s">
        <v>6075</v>
      </c>
      <c r="L612" s="26" t="s">
        <v>6076</v>
      </c>
      <c r="M612" s="26" t="s">
        <v>6077</v>
      </c>
      <c r="N612" s="26" t="s">
        <v>754</v>
      </c>
      <c r="O612" s="26">
        <v>11530</v>
      </c>
      <c r="P612" s="26" t="s">
        <v>545</v>
      </c>
      <c r="Q612" s="26">
        <v>5163047726</v>
      </c>
      <c r="R612" s="26">
        <v>5165045428</v>
      </c>
      <c r="S612" s="26" t="s">
        <v>6078</v>
      </c>
      <c r="T612" s="26" t="s">
        <v>6079</v>
      </c>
      <c r="U612" s="26" t="s">
        <v>695</v>
      </c>
      <c r="V612" s="26" t="s">
        <v>6080</v>
      </c>
      <c r="W612" s="26" t="s">
        <v>6081</v>
      </c>
      <c r="X612" s="26" t="s">
        <v>551</v>
      </c>
      <c r="Y612" s="26" t="s">
        <v>6082</v>
      </c>
      <c r="Z612" s="26" t="s">
        <v>6083</v>
      </c>
      <c r="AA612" s="26" t="s">
        <v>6073</v>
      </c>
      <c r="AB612" s="26">
        <v>5163047743</v>
      </c>
      <c r="AC612" s="26"/>
      <c r="AD612" s="26">
        <v>5165046524</v>
      </c>
      <c r="AE612" s="26" t="s">
        <v>6084</v>
      </c>
      <c r="AF612" s="26" t="s">
        <v>6074</v>
      </c>
      <c r="AG612" s="26" t="s">
        <v>6075</v>
      </c>
      <c r="AH612" s="26" t="s">
        <v>6076</v>
      </c>
      <c r="AI612" s="26" t="s">
        <v>6077</v>
      </c>
      <c r="AJ612" s="26" t="s">
        <v>754</v>
      </c>
      <c r="AK612" s="26">
        <v>11530</v>
      </c>
      <c r="AL612" s="26" t="s">
        <v>545</v>
      </c>
      <c r="AM612" s="26" t="s">
        <v>1129</v>
      </c>
      <c r="AN612" s="26" t="s">
        <v>6085</v>
      </c>
      <c r="AO612" s="26" t="s">
        <v>801</v>
      </c>
      <c r="AP612" s="26" t="s">
        <v>6073</v>
      </c>
      <c r="AQ612" s="26">
        <v>5163047721</v>
      </c>
      <c r="AR612" s="26"/>
      <c r="AS612" s="26">
        <v>5163046418</v>
      </c>
      <c r="AT612" s="26" t="s">
        <v>6086</v>
      </c>
      <c r="AU612" s="26" t="s">
        <v>6074</v>
      </c>
      <c r="AV612" s="26" t="s">
        <v>6075</v>
      </c>
      <c r="AW612" s="26" t="s">
        <v>6076</v>
      </c>
      <c r="AX612" s="26" t="s">
        <v>6077</v>
      </c>
      <c r="AY612" s="26" t="s">
        <v>754</v>
      </c>
      <c r="AZ612" s="26" t="s">
        <v>6087</v>
      </c>
      <c r="BA612" s="26" t="s">
        <v>545</v>
      </c>
      <c r="BB612" s="26" t="s">
        <v>604</v>
      </c>
      <c r="BC612" s="26" t="s">
        <v>6088</v>
      </c>
      <c r="BD612" s="26" t="s">
        <v>695</v>
      </c>
      <c r="BE612" s="26" t="s">
        <v>6073</v>
      </c>
      <c r="BF612" s="26">
        <v>5163047724</v>
      </c>
      <c r="BG612" s="26"/>
      <c r="BH612" s="26">
        <v>5165046486</v>
      </c>
      <c r="BI612" s="26" t="s">
        <v>6089</v>
      </c>
      <c r="BJ612" s="26" t="s">
        <v>6074</v>
      </c>
      <c r="BK612" s="26" t="s">
        <v>6075</v>
      </c>
      <c r="BL612" s="26" t="s">
        <v>6076</v>
      </c>
      <c r="BM612" s="26" t="s">
        <v>6077</v>
      </c>
      <c r="BN612" s="26" t="s">
        <v>754</v>
      </c>
      <c r="BO612" s="26">
        <v>11530</v>
      </c>
      <c r="BP612" s="26" t="s">
        <v>545</v>
      </c>
      <c r="BQ612" s="26"/>
      <c r="BR612" s="26"/>
      <c r="BS612" s="26"/>
      <c r="BT612" s="26"/>
      <c r="BU612" s="26"/>
      <c r="BV612" s="26"/>
      <c r="BW612" s="26"/>
      <c r="BX612" s="26"/>
      <c r="BY612" s="26"/>
      <c r="BZ612" s="26"/>
      <c r="CA612" s="26"/>
      <c r="CB612" s="26"/>
      <c r="CC612" s="26"/>
      <c r="CD612" s="26"/>
      <c r="CE612" s="26"/>
      <c r="CF612" s="26" t="s">
        <v>6090</v>
      </c>
      <c r="CG612" s="26"/>
      <c r="CH612" s="26"/>
      <c r="CI612" s="26"/>
      <c r="CJ612" s="26"/>
      <c r="CK612" s="26"/>
      <c r="CL612" s="26"/>
      <c r="CM612" s="26"/>
      <c r="CN612" s="26">
        <v>1579</v>
      </c>
      <c r="CO612" s="26">
        <v>1643</v>
      </c>
      <c r="CP612" s="26">
        <v>767</v>
      </c>
      <c r="CQ612" s="26">
        <v>2969</v>
      </c>
      <c r="CR612" s="26"/>
      <c r="CS612" s="26" t="s">
        <v>561</v>
      </c>
      <c r="CT612" s="26">
        <v>12</v>
      </c>
      <c r="CU612" s="26"/>
      <c r="CV612" s="26"/>
      <c r="CW612" s="26">
        <v>89958</v>
      </c>
      <c r="CX612" s="26"/>
      <c r="CY612" s="26"/>
      <c r="CZ612" s="26"/>
      <c r="DA612" s="26"/>
      <c r="DB612" s="26"/>
      <c r="DC612" s="26"/>
      <c r="DD612" s="26" t="s">
        <v>1129</v>
      </c>
      <c r="DE612" s="26" t="s">
        <v>6085</v>
      </c>
      <c r="DF612" s="26" t="s">
        <v>801</v>
      </c>
      <c r="DG612" s="26" t="s">
        <v>6086</v>
      </c>
      <c r="DH612" s="26">
        <v>5163047721</v>
      </c>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c r="EU612" s="26"/>
      <c r="EV612" s="26"/>
      <c r="EW612" s="26"/>
      <c r="EX612" s="26"/>
      <c r="EY612" s="26"/>
    </row>
    <row r="613" spans="1:155" x14ac:dyDescent="0.2">
      <c r="A613" s="739">
        <v>11398</v>
      </c>
      <c r="B613" s="26" t="s">
        <v>6091</v>
      </c>
      <c r="C613" s="26"/>
      <c r="D613" s="26"/>
      <c r="E613" s="26"/>
      <c r="F613" s="26"/>
      <c r="G613" s="26"/>
      <c r="H613" s="26"/>
      <c r="I613" s="26"/>
      <c r="J613" s="26" t="s">
        <v>6074</v>
      </c>
      <c r="K613" s="26" t="s">
        <v>6075</v>
      </c>
      <c r="L613" s="26" t="s">
        <v>6076</v>
      </c>
      <c r="M613" s="26" t="s">
        <v>6077</v>
      </c>
      <c r="N613" s="26" t="s">
        <v>754</v>
      </c>
      <c r="O613" s="26">
        <v>11530</v>
      </c>
      <c r="P613" s="26" t="s">
        <v>545</v>
      </c>
      <c r="Q613" s="26">
        <v>5163047724</v>
      </c>
      <c r="R613" s="26">
        <v>5165046486</v>
      </c>
      <c r="S613" s="26" t="s">
        <v>604</v>
      </c>
      <c r="T613" s="26" t="s">
        <v>6088</v>
      </c>
      <c r="U613" s="26" t="s">
        <v>695</v>
      </c>
      <c r="V613" s="26" t="s">
        <v>6092</v>
      </c>
      <c r="W613" s="26" t="s">
        <v>6081</v>
      </c>
      <c r="X613" s="26" t="s">
        <v>6093</v>
      </c>
      <c r="Y613" s="26" t="s">
        <v>1431</v>
      </c>
      <c r="Z613" s="26" t="s">
        <v>6094</v>
      </c>
      <c r="AA613" s="26" t="s">
        <v>6091</v>
      </c>
      <c r="AB613" s="26">
        <v>5163047727</v>
      </c>
      <c r="AC613" s="26"/>
      <c r="AD613" s="26">
        <v>5165046483</v>
      </c>
      <c r="AE613" s="26" t="s">
        <v>6095</v>
      </c>
      <c r="AF613" s="26" t="s">
        <v>6074</v>
      </c>
      <c r="AG613" s="26" t="s">
        <v>6075</v>
      </c>
      <c r="AH613" s="26" t="s">
        <v>6076</v>
      </c>
      <c r="AI613" s="26" t="s">
        <v>6077</v>
      </c>
      <c r="AJ613" s="26" t="s">
        <v>754</v>
      </c>
      <c r="AK613" s="26">
        <v>11530</v>
      </c>
      <c r="AL613" s="26" t="s">
        <v>545</v>
      </c>
      <c r="AM613" s="26" t="s">
        <v>1129</v>
      </c>
      <c r="AN613" s="26" t="s">
        <v>6085</v>
      </c>
      <c r="AO613" s="26" t="s">
        <v>801</v>
      </c>
      <c r="AP613" s="26" t="s">
        <v>6073</v>
      </c>
      <c r="AQ613" s="26">
        <v>5163047721</v>
      </c>
      <c r="AR613" s="26"/>
      <c r="AS613" s="26">
        <v>5163046418</v>
      </c>
      <c r="AT613" s="26" t="s">
        <v>6086</v>
      </c>
      <c r="AU613" s="26" t="s">
        <v>6074</v>
      </c>
      <c r="AV613" s="26" t="s">
        <v>6075</v>
      </c>
      <c r="AW613" s="26" t="s">
        <v>6076</v>
      </c>
      <c r="AX613" s="26" t="s">
        <v>6077</v>
      </c>
      <c r="AY613" s="26" t="s">
        <v>754</v>
      </c>
      <c r="AZ613" s="26" t="s">
        <v>6087</v>
      </c>
      <c r="BA613" s="26" t="s">
        <v>545</v>
      </c>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t="s">
        <v>6090</v>
      </c>
      <c r="CG613" s="26"/>
      <c r="CH613" s="26"/>
      <c r="CI613" s="26"/>
      <c r="CJ613" s="26"/>
      <c r="CK613" s="26"/>
      <c r="CL613" s="26"/>
      <c r="CM613" s="26"/>
      <c r="CN613" s="26">
        <v>1247</v>
      </c>
      <c r="CO613" s="26">
        <v>374</v>
      </c>
      <c r="CP613" s="26">
        <v>767</v>
      </c>
      <c r="CQ613" s="26"/>
      <c r="CR613" s="26"/>
      <c r="CS613" s="26" t="s">
        <v>561</v>
      </c>
      <c r="CT613" s="26">
        <v>12</v>
      </c>
      <c r="CU613" s="26"/>
      <c r="CV613" s="26"/>
      <c r="CW613" s="26">
        <v>81434</v>
      </c>
      <c r="CX613" s="26"/>
      <c r="CY613" s="26"/>
      <c r="CZ613" s="26"/>
      <c r="DA613" s="26"/>
      <c r="DB613" s="26"/>
      <c r="DC613" s="26"/>
      <c r="DD613" s="26" t="s">
        <v>604</v>
      </c>
      <c r="DE613" s="26" t="s">
        <v>6088</v>
      </c>
      <c r="DF613" s="26" t="s">
        <v>4149</v>
      </c>
      <c r="DG613" s="26" t="s">
        <v>6092</v>
      </c>
      <c r="DH613" s="26">
        <v>5163047724</v>
      </c>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c r="EU613" s="26"/>
      <c r="EV613" s="26"/>
      <c r="EW613" s="26"/>
      <c r="EX613" s="26"/>
      <c r="EY613" s="26"/>
    </row>
    <row r="614" spans="1:155" x14ac:dyDescent="0.2">
      <c r="A614" s="739">
        <v>11644</v>
      </c>
      <c r="B614" s="26" t="s">
        <v>6096</v>
      </c>
      <c r="C614" s="26"/>
      <c r="D614" s="26"/>
      <c r="E614" s="26"/>
      <c r="F614" s="26"/>
      <c r="G614" s="26"/>
      <c r="H614" s="26"/>
      <c r="I614" s="26"/>
      <c r="J614" s="26" t="s">
        <v>5999</v>
      </c>
      <c r="K614" s="26"/>
      <c r="L614" s="26" t="s">
        <v>6000</v>
      </c>
      <c r="M614" s="26" t="s">
        <v>6000</v>
      </c>
      <c r="N614" s="26" t="s">
        <v>611</v>
      </c>
      <c r="O614" s="26">
        <v>24029</v>
      </c>
      <c r="P614" s="26"/>
      <c r="Q614" s="26">
        <v>2123560361</v>
      </c>
      <c r="R614" s="26">
        <v>5408575938</v>
      </c>
      <c r="S614" s="26" t="s">
        <v>3348</v>
      </c>
      <c r="T614" s="26" t="s">
        <v>5994</v>
      </c>
      <c r="U614" s="26" t="s">
        <v>553</v>
      </c>
      <c r="V614" s="26" t="s">
        <v>5995</v>
      </c>
      <c r="W614" s="26" t="s">
        <v>5996</v>
      </c>
      <c r="X614" s="26" t="s">
        <v>5997</v>
      </c>
      <c r="Y614" s="26" t="s">
        <v>5998</v>
      </c>
      <c r="Z614" s="26" t="s">
        <v>545</v>
      </c>
      <c r="AA614" s="26" t="s">
        <v>6096</v>
      </c>
      <c r="AB614" s="26">
        <v>2126240637</v>
      </c>
      <c r="AC614" s="26"/>
      <c r="AD614" s="26">
        <v>5408575991</v>
      </c>
      <c r="AE614" s="26" t="s">
        <v>5932</v>
      </c>
      <c r="AF614" s="26" t="s">
        <v>5999</v>
      </c>
      <c r="AG614" s="26"/>
      <c r="AH614" s="26" t="s">
        <v>6000</v>
      </c>
      <c r="AI614" s="26" t="s">
        <v>6000</v>
      </c>
      <c r="AJ614" s="26" t="s">
        <v>611</v>
      </c>
      <c r="AK614" s="26">
        <v>24029</v>
      </c>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t="s">
        <v>6097</v>
      </c>
      <c r="CG614" s="26"/>
      <c r="CH614" s="26"/>
      <c r="CI614" s="26"/>
      <c r="CJ614" s="26"/>
      <c r="CK614" s="26"/>
      <c r="CL614" s="26"/>
      <c r="CM614" s="26"/>
      <c r="CN614" s="26">
        <v>1482</v>
      </c>
      <c r="CO614" s="26">
        <v>1745</v>
      </c>
      <c r="CP614" s="26"/>
      <c r="CQ614" s="26"/>
      <c r="CR614" s="26"/>
      <c r="CS614" s="26" t="s">
        <v>561</v>
      </c>
      <c r="CT614" s="26">
        <v>12</v>
      </c>
      <c r="CU614" s="26"/>
      <c r="CV614" s="26"/>
      <c r="CW614" s="26">
        <v>68845</v>
      </c>
      <c r="CX614" s="26"/>
      <c r="CY614" s="26"/>
      <c r="CZ614" s="26"/>
      <c r="DA614" s="26"/>
      <c r="DB614" s="26"/>
      <c r="DC614" s="26"/>
      <c r="DD614" s="26" t="s">
        <v>5311</v>
      </c>
      <c r="DE614" s="26" t="s">
        <v>6001</v>
      </c>
      <c r="DF614" s="26" t="s">
        <v>6002</v>
      </c>
      <c r="DG614" s="26"/>
      <c r="DH614" s="26">
        <v>5409854486</v>
      </c>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c r="EU614" s="26"/>
      <c r="EV614" s="26"/>
      <c r="EW614" s="26"/>
      <c r="EX614" s="26"/>
      <c r="EY614" s="26"/>
    </row>
    <row r="615" spans="1:155" x14ac:dyDescent="0.2">
      <c r="A615" s="739">
        <v>10539</v>
      </c>
      <c r="B615" s="26" t="s">
        <v>6098</v>
      </c>
      <c r="C615" s="26"/>
      <c r="D615" s="26"/>
      <c r="E615" s="26"/>
      <c r="F615" s="26"/>
      <c r="G615" s="26"/>
      <c r="H615" s="26"/>
      <c r="I615" s="26"/>
      <c r="J615" s="26" t="s">
        <v>6099</v>
      </c>
      <c r="K615" s="26"/>
      <c r="L615" s="26" t="s">
        <v>6100</v>
      </c>
      <c r="M615" s="26" t="s">
        <v>6101</v>
      </c>
      <c r="N615" s="26" t="s">
        <v>6102</v>
      </c>
      <c r="O615" s="26">
        <v>89133</v>
      </c>
      <c r="P615" s="548">
        <v>6451</v>
      </c>
      <c r="Q615" s="26">
        <v>7022427732</v>
      </c>
      <c r="R615" s="26">
        <v>7022330397</v>
      </c>
      <c r="S615" s="26" t="s">
        <v>6103</v>
      </c>
      <c r="T615" s="26" t="s">
        <v>6104</v>
      </c>
      <c r="U615" s="26" t="s">
        <v>647</v>
      </c>
      <c r="V615" s="26" t="s">
        <v>6105</v>
      </c>
      <c r="W615" s="26" t="s">
        <v>6106</v>
      </c>
      <c r="X615" s="26" t="s">
        <v>2155</v>
      </c>
      <c r="Y615" s="26" t="s">
        <v>6107</v>
      </c>
      <c r="Z615" s="26" t="s">
        <v>6108</v>
      </c>
      <c r="AA615" s="26" t="s">
        <v>6098</v>
      </c>
      <c r="AB615" s="26">
        <v>7022427732</v>
      </c>
      <c r="AC615" s="26"/>
      <c r="AD615" s="26">
        <v>7022330397</v>
      </c>
      <c r="AE615" s="26" t="s">
        <v>6105</v>
      </c>
      <c r="AF615" s="26" t="s">
        <v>6109</v>
      </c>
      <c r="AG615" s="26" t="s">
        <v>545</v>
      </c>
      <c r="AH615" s="26" t="s">
        <v>6100</v>
      </c>
      <c r="AI615" s="26" t="s">
        <v>6101</v>
      </c>
      <c r="AJ615" s="26" t="s">
        <v>6102</v>
      </c>
      <c r="AK615" s="26">
        <v>89128</v>
      </c>
      <c r="AL615" s="548" t="s">
        <v>545</v>
      </c>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t="s">
        <v>5367</v>
      </c>
      <c r="CG615" s="26"/>
      <c r="CH615" s="26"/>
      <c r="CI615" s="26"/>
      <c r="CJ615" s="26"/>
      <c r="CK615" s="26"/>
      <c r="CL615" s="26"/>
      <c r="CM615" s="26"/>
      <c r="CN615" s="26">
        <v>1835</v>
      </c>
      <c r="CO615" s="26">
        <v>1609</v>
      </c>
      <c r="CP615" s="26"/>
      <c r="CQ615" s="26"/>
      <c r="CR615" s="26"/>
      <c r="CS615" s="26" t="s">
        <v>561</v>
      </c>
      <c r="CT615" s="26">
        <v>12</v>
      </c>
      <c r="CU615" s="26"/>
      <c r="CV615" s="26"/>
      <c r="CW615" s="26">
        <v>71420</v>
      </c>
      <c r="CX615" s="740">
        <v>707</v>
      </c>
      <c r="CY615" s="26"/>
      <c r="CZ615" s="26"/>
      <c r="DA615" s="26"/>
      <c r="DB615" s="26"/>
      <c r="DC615" s="26"/>
      <c r="DD615" s="26" t="s">
        <v>755</v>
      </c>
      <c r="DE615" s="26" t="s">
        <v>6110</v>
      </c>
      <c r="DF615" s="26" t="s">
        <v>665</v>
      </c>
      <c r="DG615" s="26" t="s">
        <v>6111</v>
      </c>
      <c r="DH615" s="26">
        <v>7022427540</v>
      </c>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c r="EU615" s="26"/>
      <c r="EV615" s="26"/>
      <c r="EW615" s="26"/>
      <c r="EX615" s="26"/>
      <c r="EY615" s="26"/>
    </row>
    <row r="616" spans="1:155" x14ac:dyDescent="0.2">
      <c r="A616" s="739">
        <v>10471</v>
      </c>
      <c r="B616" s="26" t="s">
        <v>6112</v>
      </c>
      <c r="C616" s="26" t="s">
        <v>545</v>
      </c>
      <c r="D616" s="26"/>
      <c r="E616" s="26" t="s">
        <v>545</v>
      </c>
      <c r="F616" s="26"/>
      <c r="G616" s="26" t="s">
        <v>545</v>
      </c>
      <c r="H616" s="26" t="s">
        <v>545</v>
      </c>
      <c r="I616" s="26" t="s">
        <v>545</v>
      </c>
      <c r="J616" s="26" t="s">
        <v>6113</v>
      </c>
      <c r="K616" s="26" t="s">
        <v>6114</v>
      </c>
      <c r="L616" s="26" t="s">
        <v>5563</v>
      </c>
      <c r="M616" s="26" t="s">
        <v>1635</v>
      </c>
      <c r="N616" s="26" t="s">
        <v>1532</v>
      </c>
      <c r="O616" s="26">
        <v>46290</v>
      </c>
      <c r="P616" s="26" t="s">
        <v>545</v>
      </c>
      <c r="Q616" s="26">
        <v>8015793400</v>
      </c>
      <c r="R616" s="26">
        <v>8015793790</v>
      </c>
      <c r="S616" s="26" t="s">
        <v>702</v>
      </c>
      <c r="T616" s="26" t="s">
        <v>5242</v>
      </c>
      <c r="U616" s="26" t="s">
        <v>6115</v>
      </c>
      <c r="V616" s="26" t="s">
        <v>6116</v>
      </c>
      <c r="W616" s="26" t="s">
        <v>6117</v>
      </c>
      <c r="X616" s="26" t="s">
        <v>702</v>
      </c>
      <c r="Y616" s="26" t="s">
        <v>5242</v>
      </c>
      <c r="Z616" s="26" t="s">
        <v>6115</v>
      </c>
      <c r="AA616" s="26" t="s">
        <v>6112</v>
      </c>
      <c r="AB616" s="26">
        <v>3178148170</v>
      </c>
      <c r="AC616" s="26"/>
      <c r="AD616" s="26">
        <v>3175872221</v>
      </c>
      <c r="AE616" s="26" t="s">
        <v>6116</v>
      </c>
      <c r="AF616" s="26" t="s">
        <v>6113</v>
      </c>
      <c r="AG616" s="26" t="s">
        <v>6114</v>
      </c>
      <c r="AH616" s="26" t="s">
        <v>5563</v>
      </c>
      <c r="AI616" s="26" t="s">
        <v>1635</v>
      </c>
      <c r="AJ616" s="26" t="s">
        <v>1532</v>
      </c>
      <c r="AK616" s="26">
        <v>46290</v>
      </c>
      <c r="AL616" s="26" t="s">
        <v>545</v>
      </c>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t="s">
        <v>6118</v>
      </c>
      <c r="CG616" s="26"/>
      <c r="CH616" s="26"/>
      <c r="CI616" s="26"/>
      <c r="CJ616" s="26"/>
      <c r="CK616" s="26"/>
      <c r="CL616" s="26"/>
      <c r="CM616" s="26"/>
      <c r="CN616" s="26">
        <v>1844</v>
      </c>
      <c r="CO616" s="26">
        <v>462</v>
      </c>
      <c r="CP616" s="26"/>
      <c r="CQ616" s="26"/>
      <c r="CR616" s="26"/>
      <c r="CS616" s="26" t="s">
        <v>561</v>
      </c>
      <c r="CT616" s="26">
        <v>12</v>
      </c>
      <c r="CU616" s="26"/>
      <c r="CV616" s="26"/>
      <c r="CW616" s="26">
        <v>62952</v>
      </c>
      <c r="CX616" s="26" t="s">
        <v>545</v>
      </c>
      <c r="CY616" s="26"/>
      <c r="CZ616" s="26" t="s">
        <v>545</v>
      </c>
      <c r="DA616" s="26" t="s">
        <v>545</v>
      </c>
      <c r="DB616" s="26" t="s">
        <v>545</v>
      </c>
      <c r="DC616" s="26" t="s">
        <v>545</v>
      </c>
      <c r="DD616" s="26" t="s">
        <v>1656</v>
      </c>
      <c r="DE616" s="26" t="s">
        <v>1525</v>
      </c>
      <c r="DF616" s="26" t="s">
        <v>6119</v>
      </c>
      <c r="DG616" s="26" t="s">
        <v>6120</v>
      </c>
      <c r="DH616" s="26">
        <v>8015793400</v>
      </c>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row>
    <row r="617" spans="1:155" x14ac:dyDescent="0.2">
      <c r="A617" s="739">
        <v>11204</v>
      </c>
      <c r="B617" s="26" t="s">
        <v>6121</v>
      </c>
      <c r="C617" s="26"/>
      <c r="D617" s="26"/>
      <c r="E617" s="26"/>
      <c r="F617" s="26"/>
      <c r="G617" s="26"/>
      <c r="H617" s="26"/>
      <c r="I617" s="26"/>
      <c r="J617" s="26" t="s">
        <v>6122</v>
      </c>
      <c r="K617" s="26"/>
      <c r="L617" s="26" t="s">
        <v>924</v>
      </c>
      <c r="M617" s="26"/>
      <c r="N617" s="26" t="s">
        <v>1178</v>
      </c>
      <c r="O617" s="26">
        <v>37064</v>
      </c>
      <c r="P617" s="548" t="s">
        <v>545</v>
      </c>
      <c r="Q617" s="26">
        <v>6157436600</v>
      </c>
      <c r="R617" s="26"/>
      <c r="S617" s="26" t="s">
        <v>6123</v>
      </c>
      <c r="T617" s="26" t="s">
        <v>6124</v>
      </c>
      <c r="U617" s="26" t="s">
        <v>647</v>
      </c>
      <c r="V617" s="26" t="s">
        <v>6125</v>
      </c>
      <c r="W617" s="26" t="s">
        <v>6126</v>
      </c>
      <c r="X617" s="26" t="s">
        <v>1656</v>
      </c>
      <c r="Y617" s="26" t="s">
        <v>6127</v>
      </c>
      <c r="Z617" s="26" t="s">
        <v>6128</v>
      </c>
      <c r="AA617" s="26" t="s">
        <v>677</v>
      </c>
      <c r="AB617" s="26">
        <v>4017709669</v>
      </c>
      <c r="AC617" s="26"/>
      <c r="AD617" s="26"/>
      <c r="AE617" s="26" t="s">
        <v>6129</v>
      </c>
      <c r="AF617" s="26" t="s">
        <v>679</v>
      </c>
      <c r="AG617" s="26" t="s">
        <v>545</v>
      </c>
      <c r="AH617" s="26" t="s">
        <v>680</v>
      </c>
      <c r="AI617" s="26"/>
      <c r="AJ617" s="26" t="s">
        <v>681</v>
      </c>
      <c r="AK617" s="26">
        <v>2895</v>
      </c>
      <c r="AL617" s="26" t="s">
        <v>545</v>
      </c>
      <c r="AM617" s="26" t="s">
        <v>6130</v>
      </c>
      <c r="AN617" s="26" t="s">
        <v>683</v>
      </c>
      <c r="AO617" s="26" t="s">
        <v>6131</v>
      </c>
      <c r="AP617" s="26" t="s">
        <v>677</v>
      </c>
      <c r="AQ617" s="26">
        <v>8602732259</v>
      </c>
      <c r="AR617" s="26"/>
      <c r="AS617" s="26"/>
      <c r="AT617" s="26" t="s">
        <v>685</v>
      </c>
      <c r="AU617" s="26" t="s">
        <v>686</v>
      </c>
      <c r="AV617" s="26" t="s">
        <v>687</v>
      </c>
      <c r="AW617" s="26" t="s">
        <v>688</v>
      </c>
      <c r="AX617" s="26"/>
      <c r="AY617" s="26" t="s">
        <v>689</v>
      </c>
      <c r="AZ617" s="26" t="s">
        <v>690</v>
      </c>
      <c r="BA617" s="26" t="s">
        <v>545</v>
      </c>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t="s">
        <v>6132</v>
      </c>
      <c r="CG617" s="26"/>
      <c r="CH617" s="26"/>
      <c r="CI617" s="26"/>
      <c r="CJ617" s="26"/>
      <c r="CK617" s="26"/>
      <c r="CL617" s="26"/>
      <c r="CM617" s="26"/>
      <c r="CN617" s="26">
        <v>1069</v>
      </c>
      <c r="CO617" s="26">
        <v>818</v>
      </c>
      <c r="CP617" s="26">
        <v>819</v>
      </c>
      <c r="CQ617" s="26"/>
      <c r="CR617" s="26"/>
      <c r="CS617" s="26" t="s">
        <v>561</v>
      </c>
      <c r="CT617" s="26">
        <v>12</v>
      </c>
      <c r="CU617" s="26"/>
      <c r="CV617" s="26"/>
      <c r="CW617" s="26">
        <v>12575</v>
      </c>
      <c r="CX617" s="740">
        <v>1</v>
      </c>
      <c r="CY617" s="26"/>
      <c r="CZ617" s="26"/>
      <c r="DA617" s="26"/>
      <c r="DB617" s="26"/>
      <c r="DC617" s="26"/>
      <c r="DD617" s="26" t="s">
        <v>693</v>
      </c>
      <c r="DE617" s="26" t="s">
        <v>675</v>
      </c>
      <c r="DF617" s="26" t="s">
        <v>695</v>
      </c>
      <c r="DG617" s="26" t="s">
        <v>6133</v>
      </c>
      <c r="DH617" s="26">
        <v>4017709669</v>
      </c>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c r="EU617" s="26"/>
      <c r="EV617" s="26"/>
      <c r="EW617" s="26"/>
      <c r="EX617" s="26"/>
      <c r="EY617" s="26"/>
    </row>
    <row r="618" spans="1:155" x14ac:dyDescent="0.2">
      <c r="A618" s="739">
        <v>10541</v>
      </c>
      <c r="B618" s="26" t="s">
        <v>6134</v>
      </c>
      <c r="C618" s="26"/>
      <c r="D618" s="26"/>
      <c r="E618" s="26"/>
      <c r="F618" s="26"/>
      <c r="G618" s="26"/>
      <c r="H618" s="26"/>
      <c r="I618" s="26"/>
      <c r="J618" s="26" t="s">
        <v>6135</v>
      </c>
      <c r="K618" s="26" t="s">
        <v>6136</v>
      </c>
      <c r="L618" s="26" t="s">
        <v>6137</v>
      </c>
      <c r="M618" s="26" t="s">
        <v>753</v>
      </c>
      <c r="N618" s="26" t="s">
        <v>754</v>
      </c>
      <c r="O618" s="26">
        <v>10007</v>
      </c>
      <c r="P618" s="26" t="s">
        <v>545</v>
      </c>
      <c r="Q618" s="26">
        <v>2123122500</v>
      </c>
      <c r="R618" s="26">
        <v>2123122526</v>
      </c>
      <c r="S618" s="26" t="s">
        <v>6138</v>
      </c>
      <c r="T618" s="26" t="s">
        <v>6139</v>
      </c>
      <c r="U618" s="26" t="s">
        <v>6140</v>
      </c>
      <c r="V618" s="26" t="s">
        <v>6141</v>
      </c>
      <c r="W618" s="26" t="s">
        <v>545</v>
      </c>
      <c r="X618" s="26" t="s">
        <v>6142</v>
      </c>
      <c r="Y618" s="26" t="s">
        <v>6143</v>
      </c>
      <c r="Z618" s="26" t="s">
        <v>1640</v>
      </c>
      <c r="AA618" s="26" t="s">
        <v>6144</v>
      </c>
      <c r="AB618" s="26">
        <v>2123122640</v>
      </c>
      <c r="AC618" s="26"/>
      <c r="AD618" s="26"/>
      <c r="AE618" s="26" t="s">
        <v>6145</v>
      </c>
      <c r="AF618" s="26" t="s">
        <v>6135</v>
      </c>
      <c r="AG618" s="26" t="s">
        <v>6136</v>
      </c>
      <c r="AH618" s="26" t="s">
        <v>6137</v>
      </c>
      <c r="AI618" s="26" t="s">
        <v>753</v>
      </c>
      <c r="AJ618" s="26" t="s">
        <v>754</v>
      </c>
      <c r="AK618" s="26">
        <v>10007</v>
      </c>
      <c r="AL618" s="26" t="s">
        <v>545</v>
      </c>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t="s">
        <v>545</v>
      </c>
      <c r="CG618" s="26"/>
      <c r="CH618" s="26"/>
      <c r="CI618" s="26"/>
      <c r="CJ618" s="26"/>
      <c r="CK618" s="26"/>
      <c r="CL618" s="26"/>
      <c r="CM618" s="26"/>
      <c r="CN618" s="26">
        <v>3142</v>
      </c>
      <c r="CO618" s="26">
        <v>292</v>
      </c>
      <c r="CP618" s="26"/>
      <c r="CQ618" s="26"/>
      <c r="CR618" s="26"/>
      <c r="CS618" s="26" t="s">
        <v>561</v>
      </c>
      <c r="CT618" s="26">
        <v>12</v>
      </c>
      <c r="CU618" s="26"/>
      <c r="CV618" s="26"/>
      <c r="CW618" s="26">
        <v>38776</v>
      </c>
      <c r="CX618" s="740">
        <v>4863</v>
      </c>
      <c r="CY618" s="26"/>
      <c r="CZ618" s="26"/>
      <c r="DA618" s="26"/>
      <c r="DB618" s="26"/>
      <c r="DC618" s="26"/>
      <c r="DD618" s="26" t="s">
        <v>545</v>
      </c>
      <c r="DE618" s="26" t="s">
        <v>545</v>
      </c>
      <c r="DF618" s="26" t="s">
        <v>545</v>
      </c>
      <c r="DG618" s="26" t="s">
        <v>545</v>
      </c>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row>
    <row r="619" spans="1:155" x14ac:dyDescent="0.2">
      <c r="A619" s="739">
        <v>10506</v>
      </c>
      <c r="B619" s="26" t="s">
        <v>6146</v>
      </c>
      <c r="C619" s="26"/>
      <c r="D619" s="26"/>
      <c r="E619" s="26"/>
      <c r="F619" s="26"/>
      <c r="G619" s="26" t="s">
        <v>545</v>
      </c>
      <c r="H619" s="26" t="s">
        <v>545</v>
      </c>
      <c r="I619" s="26" t="s">
        <v>545</v>
      </c>
      <c r="J619" s="26" t="s">
        <v>6147</v>
      </c>
      <c r="K619" s="26"/>
      <c r="L619" s="26" t="s">
        <v>6148</v>
      </c>
      <c r="M619" s="26"/>
      <c r="N619" s="26" t="s">
        <v>731</v>
      </c>
      <c r="O619" s="26">
        <v>15126</v>
      </c>
      <c r="P619" s="26" t="s">
        <v>545</v>
      </c>
      <c r="Q619" s="26">
        <v>7246951100</v>
      </c>
      <c r="R619" s="26">
        <v>7246951555</v>
      </c>
      <c r="S619" s="26" t="s">
        <v>6149</v>
      </c>
      <c r="T619" s="26" t="s">
        <v>6150</v>
      </c>
      <c r="U619" s="26" t="s">
        <v>6151</v>
      </c>
      <c r="V619" s="26" t="s">
        <v>6152</v>
      </c>
      <c r="W619" s="26" t="s">
        <v>6153</v>
      </c>
      <c r="X619" s="26" t="s">
        <v>6154</v>
      </c>
      <c r="Y619" s="26" t="s">
        <v>6155</v>
      </c>
      <c r="Z619" s="26" t="s">
        <v>6156</v>
      </c>
      <c r="AA619" s="26" t="s">
        <v>6146</v>
      </c>
      <c r="AB619" s="26">
        <v>7246951100</v>
      </c>
      <c r="AC619" s="26"/>
      <c r="AD619" s="26">
        <v>7246951555</v>
      </c>
      <c r="AE619" s="26" t="s">
        <v>6157</v>
      </c>
      <c r="AF619" s="26" t="s">
        <v>6147</v>
      </c>
      <c r="AG619" s="26" t="s">
        <v>545</v>
      </c>
      <c r="AH619" s="26" t="s">
        <v>6148</v>
      </c>
      <c r="AI619" s="26"/>
      <c r="AJ619" s="26" t="s">
        <v>731</v>
      </c>
      <c r="AK619" s="26">
        <v>15126</v>
      </c>
      <c r="AL619" s="26" t="s">
        <v>545</v>
      </c>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t="s">
        <v>6158</v>
      </c>
      <c r="CG619" s="26"/>
      <c r="CH619" s="26"/>
      <c r="CI619" s="26"/>
      <c r="CJ619" s="26"/>
      <c r="CK619" s="26"/>
      <c r="CL619" s="26"/>
      <c r="CM619" s="26"/>
      <c r="CN619" s="26">
        <v>2616</v>
      </c>
      <c r="CO619" s="26">
        <v>2730</v>
      </c>
      <c r="CP619" s="26"/>
      <c r="CQ619" s="26"/>
      <c r="CR619" s="26"/>
      <c r="CS619" s="26" t="s">
        <v>561</v>
      </c>
      <c r="CT619" s="26">
        <v>12</v>
      </c>
      <c r="CU619" s="26"/>
      <c r="CV619" s="26"/>
      <c r="CW619" s="26">
        <v>57673</v>
      </c>
      <c r="CX619" s="26" t="s">
        <v>545</v>
      </c>
      <c r="CY619" s="26"/>
      <c r="CZ619" s="26" t="s">
        <v>545</v>
      </c>
      <c r="DA619" s="26" t="s">
        <v>545</v>
      </c>
      <c r="DB619" s="26" t="s">
        <v>545</v>
      </c>
      <c r="DC619" s="26" t="s">
        <v>545</v>
      </c>
      <c r="DD619" s="26" t="s">
        <v>6149</v>
      </c>
      <c r="DE619" s="26" t="s">
        <v>6150</v>
      </c>
      <c r="DF619" s="26" t="s">
        <v>6151</v>
      </c>
      <c r="DG619" s="26" t="s">
        <v>6159</v>
      </c>
      <c r="DH619" s="26">
        <v>7246951100</v>
      </c>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row>
    <row r="620" spans="1:155" x14ac:dyDescent="0.2">
      <c r="A620" s="739">
        <v>10497</v>
      </c>
      <c r="B620" s="26" t="s">
        <v>6160</v>
      </c>
      <c r="C620" s="26" t="s">
        <v>545</v>
      </c>
      <c r="D620" s="26"/>
      <c r="E620" s="26"/>
      <c r="F620" s="26"/>
      <c r="G620" s="26" t="s">
        <v>545</v>
      </c>
      <c r="H620" s="26" t="s">
        <v>545</v>
      </c>
      <c r="I620" s="26" t="s">
        <v>545</v>
      </c>
      <c r="J620" s="26" t="s">
        <v>6161</v>
      </c>
      <c r="K620" s="26"/>
      <c r="L620" s="26" t="s">
        <v>899</v>
      </c>
      <c r="M620" s="26" t="s">
        <v>900</v>
      </c>
      <c r="N620" s="26" t="s">
        <v>901</v>
      </c>
      <c r="O620" s="26">
        <v>55408</v>
      </c>
      <c r="P620" s="26" t="s">
        <v>545</v>
      </c>
      <c r="Q620" s="26">
        <v>6128214602</v>
      </c>
      <c r="R620" s="26"/>
      <c r="S620" s="26" t="s">
        <v>545</v>
      </c>
      <c r="T620" s="26" t="s">
        <v>545</v>
      </c>
      <c r="U620" s="26" t="s">
        <v>545</v>
      </c>
      <c r="V620" s="26" t="s">
        <v>6162</v>
      </c>
      <c r="W620" s="26" t="s">
        <v>6163</v>
      </c>
      <c r="X620" s="26" t="s">
        <v>782</v>
      </c>
      <c r="Y620" s="26" t="s">
        <v>6164</v>
      </c>
      <c r="Z620" s="26" t="s">
        <v>6165</v>
      </c>
      <c r="AA620" s="26" t="s">
        <v>6160</v>
      </c>
      <c r="AB620" s="26">
        <v>6128214611</v>
      </c>
      <c r="AC620" s="26"/>
      <c r="AD620" s="26"/>
      <c r="AE620" s="26" t="s">
        <v>6162</v>
      </c>
      <c r="AF620" s="26" t="s">
        <v>6161</v>
      </c>
      <c r="AG620" s="26" t="s">
        <v>545</v>
      </c>
      <c r="AH620" s="26" t="s">
        <v>899</v>
      </c>
      <c r="AI620" s="26" t="s">
        <v>900</v>
      </c>
      <c r="AJ620" s="26" t="s">
        <v>901</v>
      </c>
      <c r="AK620" s="26">
        <v>55408</v>
      </c>
      <c r="AL620" s="26" t="s">
        <v>545</v>
      </c>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t="s">
        <v>6166</v>
      </c>
      <c r="CG620" s="26"/>
      <c r="CH620" s="26"/>
      <c r="CI620" s="26"/>
      <c r="CJ620" s="26"/>
      <c r="CK620" s="26"/>
      <c r="CL620" s="26"/>
      <c r="CM620" s="26"/>
      <c r="CN620" s="26">
        <v>2607</v>
      </c>
      <c r="CO620" s="26">
        <v>2694</v>
      </c>
      <c r="CP620" s="26"/>
      <c r="CQ620" s="26"/>
      <c r="CR620" s="26"/>
      <c r="CS620" s="26" t="s">
        <v>561</v>
      </c>
      <c r="CT620" s="26">
        <v>12</v>
      </c>
      <c r="CU620" s="26"/>
      <c r="CV620" s="26"/>
      <c r="CW620" s="26">
        <v>57142</v>
      </c>
      <c r="CX620" s="26" t="s">
        <v>545</v>
      </c>
      <c r="CY620" s="26"/>
      <c r="CZ620" s="26" t="s">
        <v>545</v>
      </c>
      <c r="DA620" s="26" t="s">
        <v>545</v>
      </c>
      <c r="DB620" s="26" t="s">
        <v>545</v>
      </c>
      <c r="DC620" s="26" t="s">
        <v>545</v>
      </c>
      <c r="DD620" s="26" t="s">
        <v>1308</v>
      </c>
      <c r="DE620" s="26" t="s">
        <v>6167</v>
      </c>
      <c r="DF620" s="26" t="s">
        <v>792</v>
      </c>
      <c r="DG620" s="26" t="s">
        <v>6168</v>
      </c>
      <c r="DH620" s="26">
        <v>6128214602</v>
      </c>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row>
    <row r="621" spans="1:155" x14ac:dyDescent="0.2">
      <c r="A621" s="739">
        <v>10235</v>
      </c>
      <c r="B621" s="26" t="s">
        <v>6169</v>
      </c>
      <c r="C621" s="26"/>
      <c r="D621" s="26"/>
      <c r="E621" s="26"/>
      <c r="F621" s="26"/>
      <c r="G621" s="26"/>
      <c r="H621" s="26"/>
      <c r="I621" s="26"/>
      <c r="J621" s="26" t="s">
        <v>6170</v>
      </c>
      <c r="K621" s="26"/>
      <c r="L621" s="26" t="s">
        <v>6171</v>
      </c>
      <c r="M621" s="26" t="s">
        <v>3347</v>
      </c>
      <c r="N621" s="26" t="s">
        <v>901</v>
      </c>
      <c r="O621" s="26">
        <v>55049</v>
      </c>
      <c r="P621" s="26" t="s">
        <v>545</v>
      </c>
      <c r="Q621" s="26">
        <v>5074447770</v>
      </c>
      <c r="R621" s="26">
        <v>5074447774</v>
      </c>
      <c r="S621" s="26" t="s">
        <v>6172</v>
      </c>
      <c r="T621" s="26" t="s">
        <v>6173</v>
      </c>
      <c r="U621" s="26" t="s">
        <v>553</v>
      </c>
      <c r="V621" s="26" t="s">
        <v>6174</v>
      </c>
      <c r="W621" s="26" t="s">
        <v>6175</v>
      </c>
      <c r="X621" s="26" t="s">
        <v>1308</v>
      </c>
      <c r="Y621" s="26" t="s">
        <v>6176</v>
      </c>
      <c r="Z621" s="26" t="s">
        <v>695</v>
      </c>
      <c r="AA621" s="26" t="s">
        <v>6169</v>
      </c>
      <c r="AB621" s="26">
        <v>5074316591</v>
      </c>
      <c r="AC621" s="26"/>
      <c r="AD621" s="26">
        <v>5074447774</v>
      </c>
      <c r="AE621" s="26" t="s">
        <v>6177</v>
      </c>
      <c r="AF621" s="26" t="s">
        <v>6170</v>
      </c>
      <c r="AG621" s="26" t="s">
        <v>545</v>
      </c>
      <c r="AH621" s="26" t="s">
        <v>6171</v>
      </c>
      <c r="AI621" s="26" t="s">
        <v>3347</v>
      </c>
      <c r="AJ621" s="26" t="s">
        <v>901</v>
      </c>
      <c r="AK621" s="26">
        <v>55049</v>
      </c>
      <c r="AL621" s="26"/>
      <c r="AM621" s="26" t="s">
        <v>702</v>
      </c>
      <c r="AN621" s="26" t="s">
        <v>6178</v>
      </c>
      <c r="AO621" s="26" t="s">
        <v>792</v>
      </c>
      <c r="AP621" s="26" t="s">
        <v>6169</v>
      </c>
      <c r="AQ621" s="26">
        <v>5074316599</v>
      </c>
      <c r="AR621" s="26"/>
      <c r="AS621" s="26">
        <v>5074447774</v>
      </c>
      <c r="AT621" s="26" t="s">
        <v>6179</v>
      </c>
      <c r="AU621" s="26" t="s">
        <v>6170</v>
      </c>
      <c r="AV621" s="26" t="s">
        <v>545</v>
      </c>
      <c r="AW621" s="26" t="s">
        <v>6171</v>
      </c>
      <c r="AX621" s="26" t="s">
        <v>3347</v>
      </c>
      <c r="AY621" s="26" t="s">
        <v>901</v>
      </c>
      <c r="AZ621" s="26" t="s">
        <v>6180</v>
      </c>
      <c r="BA621" s="26" t="s">
        <v>545</v>
      </c>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t="s">
        <v>6181</v>
      </c>
      <c r="CG621" s="26"/>
      <c r="CH621" s="26"/>
      <c r="CI621" s="26"/>
      <c r="CJ621" s="26"/>
      <c r="CK621" s="26"/>
      <c r="CL621" s="26"/>
      <c r="CM621" s="26"/>
      <c r="CN621" s="26">
        <v>989</v>
      </c>
      <c r="CO621" s="26">
        <v>613</v>
      </c>
      <c r="CP621" s="26">
        <v>571</v>
      </c>
      <c r="CQ621" s="26"/>
      <c r="CR621" s="26"/>
      <c r="CS621" s="26" t="s">
        <v>561</v>
      </c>
      <c r="CT621" s="26">
        <v>12</v>
      </c>
      <c r="CU621" s="26"/>
      <c r="CV621" s="26"/>
      <c r="CW621" s="26"/>
      <c r="CX621" s="26"/>
      <c r="CY621" s="26"/>
      <c r="CZ621" s="26"/>
      <c r="DA621" s="26"/>
      <c r="DB621" s="26"/>
      <c r="DC621" s="26"/>
      <c r="DD621" s="26" t="s">
        <v>702</v>
      </c>
      <c r="DE621" s="26" t="s">
        <v>6178</v>
      </c>
      <c r="DF621" s="26" t="s">
        <v>792</v>
      </c>
      <c r="DG621" s="26" t="s">
        <v>6179</v>
      </c>
      <c r="DH621" s="26">
        <v>5074316599</v>
      </c>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row>
    <row r="622" spans="1:155" x14ac:dyDescent="0.2">
      <c r="A622" s="739">
        <v>11646</v>
      </c>
      <c r="B622" s="26" t="s">
        <v>6182</v>
      </c>
      <c r="C622" s="26"/>
      <c r="D622" s="26"/>
      <c r="E622" s="26"/>
      <c r="F622" s="26"/>
      <c r="G622" s="26"/>
      <c r="H622" s="26"/>
      <c r="I622" s="26"/>
      <c r="J622" s="26" t="s">
        <v>874</v>
      </c>
      <c r="K622" s="26" t="s">
        <v>875</v>
      </c>
      <c r="L622" s="26" t="s">
        <v>876</v>
      </c>
      <c r="M622" s="26" t="s">
        <v>688</v>
      </c>
      <c r="N622" s="26" t="s">
        <v>689</v>
      </c>
      <c r="O622" s="26">
        <v>6032</v>
      </c>
      <c r="P622" s="26" t="s">
        <v>545</v>
      </c>
      <c r="Q622" s="26">
        <v>3033060002</v>
      </c>
      <c r="R622" s="26">
        <v>8607733411</v>
      </c>
      <c r="S622" s="26" t="s">
        <v>877</v>
      </c>
      <c r="T622" s="26" t="s">
        <v>878</v>
      </c>
      <c r="U622" s="26" t="s">
        <v>792</v>
      </c>
      <c r="V622" s="26" t="s">
        <v>6183</v>
      </c>
      <c r="W622" s="26" t="s">
        <v>880</v>
      </c>
      <c r="X622" s="26" t="s">
        <v>750</v>
      </c>
      <c r="Y622" s="26" t="s">
        <v>881</v>
      </c>
      <c r="Z622" s="26" t="s">
        <v>619</v>
      </c>
      <c r="AA622" s="26" t="s">
        <v>882</v>
      </c>
      <c r="AB622" s="26">
        <v>8607733435</v>
      </c>
      <c r="AC622" s="26"/>
      <c r="AD622" s="26">
        <v>8607733411</v>
      </c>
      <c r="AE622" s="26" t="s">
        <v>879</v>
      </c>
      <c r="AF622" s="26" t="s">
        <v>874</v>
      </c>
      <c r="AG622" s="26" t="s">
        <v>875</v>
      </c>
      <c r="AH622" s="26" t="s">
        <v>876</v>
      </c>
      <c r="AI622" s="26" t="s">
        <v>688</v>
      </c>
      <c r="AJ622" s="26" t="s">
        <v>689</v>
      </c>
      <c r="AK622" s="26">
        <v>6032</v>
      </c>
      <c r="AL622" s="26" t="s">
        <v>545</v>
      </c>
      <c r="AM622" s="26" t="s">
        <v>883</v>
      </c>
      <c r="AN622" s="26" t="s">
        <v>884</v>
      </c>
      <c r="AO622" s="26" t="s">
        <v>885</v>
      </c>
      <c r="AP622" s="26" t="s">
        <v>882</v>
      </c>
      <c r="AQ622" s="26">
        <v>8607733413</v>
      </c>
      <c r="AR622" s="26"/>
      <c r="AS622" s="26">
        <v>8607733411</v>
      </c>
      <c r="AT622" s="26" t="s">
        <v>6183</v>
      </c>
      <c r="AU622" s="26" t="s">
        <v>874</v>
      </c>
      <c r="AV622" s="26" t="s">
        <v>875</v>
      </c>
      <c r="AW622" s="26" t="s">
        <v>876</v>
      </c>
      <c r="AX622" s="26" t="s">
        <v>688</v>
      </c>
      <c r="AY622" s="26" t="s">
        <v>689</v>
      </c>
      <c r="AZ622" s="26" t="s">
        <v>886</v>
      </c>
      <c r="BA622" s="26" t="s">
        <v>545</v>
      </c>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v>1484</v>
      </c>
      <c r="CO622" s="26">
        <v>575</v>
      </c>
      <c r="CP622" s="26">
        <v>2909</v>
      </c>
      <c r="CQ622" s="26"/>
      <c r="CR622" s="26"/>
      <c r="CS622" s="26" t="s">
        <v>561</v>
      </c>
      <c r="CT622" s="26">
        <v>12</v>
      </c>
      <c r="CU622" s="26"/>
      <c r="CV622" s="26"/>
      <c r="CW622" s="26">
        <v>20613</v>
      </c>
      <c r="CX622" s="740">
        <v>4734</v>
      </c>
      <c r="CY622" s="26"/>
      <c r="CZ622" s="26"/>
      <c r="DA622" s="26"/>
      <c r="DB622" s="26"/>
      <c r="DC622" s="26"/>
      <c r="DD622" s="26" t="s">
        <v>883</v>
      </c>
      <c r="DE622" s="26" t="s">
        <v>884</v>
      </c>
      <c r="DF622" s="26" t="s">
        <v>885</v>
      </c>
      <c r="DG622" s="26" t="s">
        <v>879</v>
      </c>
      <c r="DH622" s="26">
        <v>8607733413</v>
      </c>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c r="EU622" s="26"/>
      <c r="EV622" s="26"/>
      <c r="EW622" s="26"/>
      <c r="EX622" s="26"/>
      <c r="EY622" s="26"/>
    </row>
    <row r="623" spans="1:155" x14ac:dyDescent="0.2">
      <c r="A623" s="739">
        <v>11256</v>
      </c>
      <c r="B623" s="26" t="s">
        <v>6184</v>
      </c>
      <c r="C623" s="26"/>
      <c r="D623" s="26"/>
      <c r="E623" s="26"/>
      <c r="F623" s="26"/>
      <c r="G623" s="26"/>
      <c r="H623" s="26"/>
      <c r="I623" s="26"/>
      <c r="J623" s="26" t="s">
        <v>6185</v>
      </c>
      <c r="K623" s="26" t="s">
        <v>6186</v>
      </c>
      <c r="L623" s="26" t="s">
        <v>6187</v>
      </c>
      <c r="M623" s="26" t="s">
        <v>3173</v>
      </c>
      <c r="N623" s="26" t="s">
        <v>1025</v>
      </c>
      <c r="O623" s="26">
        <v>7921</v>
      </c>
      <c r="P623" s="26" t="s">
        <v>545</v>
      </c>
      <c r="Q623" s="26">
        <v>8882217742</v>
      </c>
      <c r="R623" s="26">
        <v>9082741989</v>
      </c>
      <c r="S623" s="26" t="s">
        <v>3401</v>
      </c>
      <c r="T623" s="26" t="s">
        <v>6188</v>
      </c>
      <c r="U623" s="26" t="s">
        <v>3687</v>
      </c>
      <c r="V623" s="26" t="s">
        <v>6189</v>
      </c>
      <c r="W623" s="26" t="s">
        <v>6190</v>
      </c>
      <c r="X623" s="26" t="s">
        <v>2375</v>
      </c>
      <c r="Y623" s="26" t="s">
        <v>5834</v>
      </c>
      <c r="Z623" s="26" t="s">
        <v>1663</v>
      </c>
      <c r="AA623" s="26" t="s">
        <v>6184</v>
      </c>
      <c r="AB623" s="26">
        <v>6029993623</v>
      </c>
      <c r="AC623" s="26"/>
      <c r="AD623" s="26"/>
      <c r="AE623" s="26" t="s">
        <v>6191</v>
      </c>
      <c r="AF623" s="26" t="s">
        <v>6185</v>
      </c>
      <c r="AG623" s="26" t="s">
        <v>6186</v>
      </c>
      <c r="AH623" s="26" t="s">
        <v>6187</v>
      </c>
      <c r="AI623" s="26" t="s">
        <v>3173</v>
      </c>
      <c r="AJ623" s="26" t="s">
        <v>1025</v>
      </c>
      <c r="AK623" s="26">
        <v>7921</v>
      </c>
      <c r="AL623" s="26" t="s">
        <v>545</v>
      </c>
      <c r="AM623" s="26" t="s">
        <v>6192</v>
      </c>
      <c r="AN623" s="26" t="s">
        <v>6193</v>
      </c>
      <c r="AO623" s="26" t="s">
        <v>2586</v>
      </c>
      <c r="AP623" s="26" t="s">
        <v>6184</v>
      </c>
      <c r="AQ623" s="26">
        <v>8477142863</v>
      </c>
      <c r="AR623" s="26"/>
      <c r="AS623" s="26"/>
      <c r="AT623" s="26" t="s">
        <v>6194</v>
      </c>
      <c r="AU623" s="26" t="s">
        <v>6185</v>
      </c>
      <c r="AV623" s="26" t="s">
        <v>6186</v>
      </c>
      <c r="AW623" s="26" t="s">
        <v>6187</v>
      </c>
      <c r="AX623" s="26" t="s">
        <v>3173</v>
      </c>
      <c r="AY623" s="26" t="s">
        <v>1025</v>
      </c>
      <c r="AZ623" s="26" t="s">
        <v>6195</v>
      </c>
      <c r="BA623" s="26" t="s">
        <v>545</v>
      </c>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t="s">
        <v>6196</v>
      </c>
      <c r="CG623" s="26"/>
      <c r="CH623" s="26"/>
      <c r="CI623" s="26"/>
      <c r="CJ623" s="26"/>
      <c r="CK623" s="26"/>
      <c r="CL623" s="26"/>
      <c r="CM623" s="26"/>
      <c r="CN623" s="26">
        <v>1108</v>
      </c>
      <c r="CO623" s="26">
        <v>22</v>
      </c>
      <c r="CP623" s="26">
        <v>25</v>
      </c>
      <c r="CQ623" s="26"/>
      <c r="CR623" s="26"/>
      <c r="CS623" s="26" t="s">
        <v>561</v>
      </c>
      <c r="CT623" s="26">
        <v>12</v>
      </c>
      <c r="CU623" s="26"/>
      <c r="CV623" s="26"/>
      <c r="CW623" s="26">
        <v>24376</v>
      </c>
      <c r="CX623" s="740">
        <v>5010</v>
      </c>
      <c r="CY623" s="26"/>
      <c r="CZ623" s="26"/>
      <c r="DA623" s="26"/>
      <c r="DB623" s="26"/>
      <c r="DC623" s="26"/>
      <c r="DD623" s="26" t="s">
        <v>591</v>
      </c>
      <c r="DE623" s="26" t="s">
        <v>6197</v>
      </c>
      <c r="DF623" s="26" t="s">
        <v>1018</v>
      </c>
      <c r="DG623" s="26" t="s">
        <v>6198</v>
      </c>
      <c r="DH623" s="26">
        <v>8882217742</v>
      </c>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row>
    <row r="624" spans="1:155" x14ac:dyDescent="0.2">
      <c r="A624" s="739">
        <v>11647</v>
      </c>
      <c r="B624" s="26" t="s">
        <v>6199</v>
      </c>
      <c r="C624" s="26"/>
      <c r="D624" s="26"/>
      <c r="E624" s="26"/>
      <c r="F624" s="26"/>
      <c r="G624" s="26"/>
      <c r="H624" s="26"/>
      <c r="I624" s="26"/>
      <c r="J624" s="26" t="s">
        <v>1856</v>
      </c>
      <c r="K624" s="26"/>
      <c r="L624" s="26" t="s">
        <v>688</v>
      </c>
      <c r="M624" s="26"/>
      <c r="N624" s="26" t="s">
        <v>689</v>
      </c>
      <c r="O624" s="26">
        <v>6183</v>
      </c>
      <c r="P624" s="26" t="s">
        <v>545</v>
      </c>
      <c r="Q624" s="26">
        <v>8602773966</v>
      </c>
      <c r="R624" s="26"/>
      <c r="S624" s="26"/>
      <c r="T624" s="26"/>
      <c r="U624" s="26"/>
      <c r="V624" s="26"/>
      <c r="W624" s="26"/>
      <c r="X624" s="26" t="s">
        <v>1857</v>
      </c>
      <c r="Y624" s="26" t="s">
        <v>1858</v>
      </c>
      <c r="Z624" s="26" t="s">
        <v>1192</v>
      </c>
      <c r="AA624" s="26" t="s">
        <v>1859</v>
      </c>
      <c r="AB624" s="26">
        <v>8602777881</v>
      </c>
      <c r="AC624" s="26"/>
      <c r="AD624" s="26">
        <v>8662951307</v>
      </c>
      <c r="AE624" s="26" t="s">
        <v>1860</v>
      </c>
      <c r="AF624" s="26" t="s">
        <v>1861</v>
      </c>
      <c r="AG624" s="26" t="s">
        <v>545</v>
      </c>
      <c r="AH624" s="26" t="s">
        <v>688</v>
      </c>
      <c r="AI624" s="26"/>
      <c r="AJ624" s="26" t="s">
        <v>689</v>
      </c>
      <c r="AK624" s="26">
        <v>6183</v>
      </c>
      <c r="AL624" s="26" t="s">
        <v>545</v>
      </c>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v>1485</v>
      </c>
      <c r="CO624" s="26">
        <v>1591</v>
      </c>
      <c r="CP624" s="26"/>
      <c r="CQ624" s="26"/>
      <c r="CR624" s="26"/>
      <c r="CS624" s="26" t="s">
        <v>561</v>
      </c>
      <c r="CT624" s="26">
        <v>12</v>
      </c>
      <c r="CU624" s="26"/>
      <c r="CV624" s="26"/>
      <c r="CW624" s="26">
        <v>24767</v>
      </c>
      <c r="CX624" s="26"/>
      <c r="CY624" s="26"/>
      <c r="CZ624" s="26"/>
      <c r="DA624" s="26"/>
      <c r="DB624" s="26"/>
      <c r="DC624" s="26"/>
      <c r="DD624" s="26" t="s">
        <v>1862</v>
      </c>
      <c r="DE624" s="26" t="s">
        <v>1863</v>
      </c>
      <c r="DF624" s="26" t="s">
        <v>1864</v>
      </c>
      <c r="DG624" s="26" t="s">
        <v>1865</v>
      </c>
      <c r="DH624" s="26">
        <v>8609541331</v>
      </c>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row>
    <row r="625" spans="1:155" x14ac:dyDescent="0.2">
      <c r="A625" s="739">
        <v>11648</v>
      </c>
      <c r="B625" s="26" t="s">
        <v>6200</v>
      </c>
      <c r="C625" s="26"/>
      <c r="D625" s="26"/>
      <c r="E625" s="26"/>
      <c r="F625" s="26"/>
      <c r="G625" s="26"/>
      <c r="H625" s="26"/>
      <c r="I625" s="26"/>
      <c r="J625" s="26" t="s">
        <v>1856</v>
      </c>
      <c r="K625" s="26"/>
      <c r="L625" s="26" t="s">
        <v>688</v>
      </c>
      <c r="M625" s="26"/>
      <c r="N625" s="26" t="s">
        <v>689</v>
      </c>
      <c r="O625" s="26">
        <v>6183</v>
      </c>
      <c r="P625" s="26" t="s">
        <v>545</v>
      </c>
      <c r="Q625" s="26">
        <v>8602773966</v>
      </c>
      <c r="R625" s="26"/>
      <c r="S625" s="26"/>
      <c r="T625" s="26"/>
      <c r="U625" s="26"/>
      <c r="V625" s="26"/>
      <c r="W625" s="26"/>
      <c r="X625" s="26" t="s">
        <v>1857</v>
      </c>
      <c r="Y625" s="26" t="s">
        <v>1858</v>
      </c>
      <c r="Z625" s="26" t="s">
        <v>1192</v>
      </c>
      <c r="AA625" s="26" t="s">
        <v>1859</v>
      </c>
      <c r="AB625" s="26">
        <v>8602777881</v>
      </c>
      <c r="AC625" s="26"/>
      <c r="AD625" s="26">
        <v>8662951307</v>
      </c>
      <c r="AE625" s="26" t="s">
        <v>1860</v>
      </c>
      <c r="AF625" s="26" t="s">
        <v>1861</v>
      </c>
      <c r="AG625" s="26" t="s">
        <v>545</v>
      </c>
      <c r="AH625" s="26" t="s">
        <v>688</v>
      </c>
      <c r="AI625" s="26"/>
      <c r="AJ625" s="26" t="s">
        <v>689</v>
      </c>
      <c r="AK625" s="26">
        <v>6183</v>
      </c>
      <c r="AL625" s="26" t="s">
        <v>545</v>
      </c>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v>1486</v>
      </c>
      <c r="CO625" s="26">
        <v>1591</v>
      </c>
      <c r="CP625" s="26"/>
      <c r="CQ625" s="26"/>
      <c r="CR625" s="26"/>
      <c r="CS625" s="26" t="s">
        <v>561</v>
      </c>
      <c r="CT625" s="26">
        <v>12</v>
      </c>
      <c r="CU625" s="26"/>
      <c r="CV625" s="26"/>
      <c r="CW625" s="26">
        <v>24775</v>
      </c>
      <c r="CX625" s="26"/>
      <c r="CY625" s="26"/>
      <c r="CZ625" s="26"/>
      <c r="DA625" s="26"/>
      <c r="DB625" s="26"/>
      <c r="DC625" s="26"/>
      <c r="DD625" s="26" t="s">
        <v>1862</v>
      </c>
      <c r="DE625" s="26" t="s">
        <v>1863</v>
      </c>
      <c r="DF625" s="26" t="s">
        <v>1864</v>
      </c>
      <c r="DG625" s="26" t="s">
        <v>1865</v>
      </c>
      <c r="DH625" s="26">
        <v>8609541331</v>
      </c>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row>
    <row r="626" spans="1:155" x14ac:dyDescent="0.2">
      <c r="A626" s="739">
        <v>11650</v>
      </c>
      <c r="B626" s="26" t="s">
        <v>6201</v>
      </c>
      <c r="C626" s="26"/>
      <c r="D626" s="26"/>
      <c r="E626" s="26"/>
      <c r="F626" s="26"/>
      <c r="G626" s="26"/>
      <c r="H626" s="26"/>
      <c r="I626" s="26"/>
      <c r="J626" s="26" t="s">
        <v>1856</v>
      </c>
      <c r="K626" s="26"/>
      <c r="L626" s="26" t="s">
        <v>688</v>
      </c>
      <c r="M626" s="26"/>
      <c r="N626" s="26" t="s">
        <v>689</v>
      </c>
      <c r="O626" s="26">
        <v>6183</v>
      </c>
      <c r="P626" s="26" t="s">
        <v>545</v>
      </c>
      <c r="Q626" s="26">
        <v>8602773966</v>
      </c>
      <c r="R626" s="26"/>
      <c r="S626" s="26"/>
      <c r="T626" s="26"/>
      <c r="U626" s="26"/>
      <c r="V626" s="26"/>
      <c r="W626" s="26"/>
      <c r="X626" s="26" t="s">
        <v>1857</v>
      </c>
      <c r="Y626" s="26" t="s">
        <v>1858</v>
      </c>
      <c r="Z626" s="26" t="s">
        <v>1192</v>
      </c>
      <c r="AA626" s="26" t="s">
        <v>1859</v>
      </c>
      <c r="AB626" s="26">
        <v>8602777881</v>
      </c>
      <c r="AC626" s="26"/>
      <c r="AD626" s="26">
        <v>8662951307</v>
      </c>
      <c r="AE626" s="26" t="s">
        <v>1860</v>
      </c>
      <c r="AF626" s="26" t="s">
        <v>1861</v>
      </c>
      <c r="AG626" s="26" t="s">
        <v>545</v>
      </c>
      <c r="AH626" s="26" t="s">
        <v>688</v>
      </c>
      <c r="AI626" s="26"/>
      <c r="AJ626" s="26" t="s">
        <v>689</v>
      </c>
      <c r="AK626" s="26">
        <v>6183</v>
      </c>
      <c r="AL626" s="26" t="s">
        <v>545</v>
      </c>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v>1488</v>
      </c>
      <c r="CO626" s="26">
        <v>1591</v>
      </c>
      <c r="CP626" s="26"/>
      <c r="CQ626" s="26"/>
      <c r="CR626" s="26"/>
      <c r="CS626" s="26" t="s">
        <v>561</v>
      </c>
      <c r="CT626" s="26">
        <v>12</v>
      </c>
      <c r="CU626" s="26"/>
      <c r="CV626" s="26"/>
      <c r="CW626" s="26">
        <v>24791</v>
      </c>
      <c r="CX626" s="26"/>
      <c r="CY626" s="26"/>
      <c r="CZ626" s="26"/>
      <c r="DA626" s="26"/>
      <c r="DB626" s="26"/>
      <c r="DC626" s="26"/>
      <c r="DD626" s="26" t="s">
        <v>1862</v>
      </c>
      <c r="DE626" s="26" t="s">
        <v>1863</v>
      </c>
      <c r="DF626" s="26" t="s">
        <v>1864</v>
      </c>
      <c r="DG626" s="26" t="s">
        <v>1865</v>
      </c>
      <c r="DH626" s="26">
        <v>8609541331</v>
      </c>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row>
    <row r="627" spans="1:155" x14ac:dyDescent="0.2">
      <c r="A627" s="739">
        <v>11651</v>
      </c>
      <c r="B627" s="26" t="s">
        <v>6202</v>
      </c>
      <c r="C627" s="26"/>
      <c r="D627" s="26"/>
      <c r="E627" s="26"/>
      <c r="F627" s="26"/>
      <c r="G627" s="26"/>
      <c r="H627" s="26"/>
      <c r="I627" s="26"/>
      <c r="J627" s="26" t="s">
        <v>3394</v>
      </c>
      <c r="K627" s="26"/>
      <c r="L627" s="26" t="s">
        <v>3395</v>
      </c>
      <c r="M627" s="26"/>
      <c r="N627" s="26" t="s">
        <v>901</v>
      </c>
      <c r="O627" s="26">
        <v>55102</v>
      </c>
      <c r="P627" s="26" t="s">
        <v>545</v>
      </c>
      <c r="Q627" s="26">
        <v>8602773966</v>
      </c>
      <c r="R627" s="26"/>
      <c r="S627" s="26"/>
      <c r="T627" s="26"/>
      <c r="U627" s="26"/>
      <c r="V627" s="26"/>
      <c r="W627" s="26"/>
      <c r="X627" s="26" t="s">
        <v>1857</v>
      </c>
      <c r="Y627" s="26" t="s">
        <v>1858</v>
      </c>
      <c r="Z627" s="26" t="s">
        <v>1192</v>
      </c>
      <c r="AA627" s="26" t="s">
        <v>1859</v>
      </c>
      <c r="AB627" s="26">
        <v>8602777881</v>
      </c>
      <c r="AC627" s="26"/>
      <c r="AD627" s="26">
        <v>8662951307</v>
      </c>
      <c r="AE627" s="26" t="s">
        <v>1860</v>
      </c>
      <c r="AF627" s="26" t="s">
        <v>1861</v>
      </c>
      <c r="AG627" s="26" t="s">
        <v>545</v>
      </c>
      <c r="AH627" s="26" t="s">
        <v>688</v>
      </c>
      <c r="AI627" s="26"/>
      <c r="AJ627" s="26" t="s">
        <v>689</v>
      </c>
      <c r="AK627" s="26">
        <v>6183</v>
      </c>
      <c r="AL627" s="26" t="s">
        <v>545</v>
      </c>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v>1489</v>
      </c>
      <c r="CO627" s="26">
        <v>1591</v>
      </c>
      <c r="CP627" s="26"/>
      <c r="CQ627" s="26"/>
      <c r="CR627" s="26"/>
      <c r="CS627" s="26" t="s">
        <v>561</v>
      </c>
      <c r="CT627" s="26">
        <v>12</v>
      </c>
      <c r="CU627" s="26"/>
      <c r="CV627" s="26"/>
      <c r="CW627" s="26">
        <v>19224</v>
      </c>
      <c r="CX627" s="26"/>
      <c r="CY627" s="26"/>
      <c r="CZ627" s="26"/>
      <c r="DA627" s="26"/>
      <c r="DB627" s="26"/>
      <c r="DC627" s="26"/>
      <c r="DD627" s="26" t="s">
        <v>1862</v>
      </c>
      <c r="DE627" s="26" t="s">
        <v>1863</v>
      </c>
      <c r="DF627" s="26" t="s">
        <v>1864</v>
      </c>
      <c r="DG627" s="26" t="s">
        <v>1865</v>
      </c>
      <c r="DH627" s="26">
        <v>8609541331</v>
      </c>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row>
    <row r="628" spans="1:155" x14ac:dyDescent="0.2">
      <c r="A628" s="739">
        <v>11652</v>
      </c>
      <c r="B628" s="26" t="s">
        <v>6203</v>
      </c>
      <c r="C628" s="26"/>
      <c r="D628" s="26"/>
      <c r="E628" s="26"/>
      <c r="F628" s="26"/>
      <c r="G628" s="26"/>
      <c r="H628" s="26"/>
      <c r="I628" s="26"/>
      <c r="J628" s="26" t="s">
        <v>1856</v>
      </c>
      <c r="K628" s="26"/>
      <c r="L628" s="26" t="s">
        <v>688</v>
      </c>
      <c r="M628" s="26"/>
      <c r="N628" s="26" t="s">
        <v>689</v>
      </c>
      <c r="O628" s="26">
        <v>6183</v>
      </c>
      <c r="P628" s="26">
        <v>6014</v>
      </c>
      <c r="Q628" s="26">
        <v>8602773966</v>
      </c>
      <c r="R628" s="26"/>
      <c r="S628" s="26"/>
      <c r="T628" s="26"/>
      <c r="U628" s="26"/>
      <c r="V628" s="26"/>
      <c r="W628" s="26"/>
      <c r="X628" s="26" t="s">
        <v>1857</v>
      </c>
      <c r="Y628" s="26" t="s">
        <v>1858</v>
      </c>
      <c r="Z628" s="26" t="s">
        <v>1192</v>
      </c>
      <c r="AA628" s="26" t="s">
        <v>1859</v>
      </c>
      <c r="AB628" s="26">
        <v>8602777881</v>
      </c>
      <c r="AC628" s="26"/>
      <c r="AD628" s="26">
        <v>8662951307</v>
      </c>
      <c r="AE628" s="26" t="s">
        <v>1860</v>
      </c>
      <c r="AF628" s="26" t="s">
        <v>1861</v>
      </c>
      <c r="AG628" s="26" t="s">
        <v>545</v>
      </c>
      <c r="AH628" s="26" t="s">
        <v>688</v>
      </c>
      <c r="AI628" s="26"/>
      <c r="AJ628" s="26" t="s">
        <v>689</v>
      </c>
      <c r="AK628" s="26">
        <v>6183</v>
      </c>
      <c r="AL628" s="26" t="s">
        <v>545</v>
      </c>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v>1490</v>
      </c>
      <c r="CO628" s="26">
        <v>1591</v>
      </c>
      <c r="CP628" s="26"/>
      <c r="CQ628" s="26"/>
      <c r="CR628" s="26"/>
      <c r="CS628" s="26" t="s">
        <v>561</v>
      </c>
      <c r="CT628" s="26">
        <v>12</v>
      </c>
      <c r="CU628" s="26"/>
      <c r="CV628" s="26"/>
      <c r="CW628" s="26">
        <v>19070</v>
      </c>
      <c r="CX628" s="26"/>
      <c r="CY628" s="26"/>
      <c r="CZ628" s="26"/>
      <c r="DA628" s="26"/>
      <c r="DB628" s="26"/>
      <c r="DC628" s="26"/>
      <c r="DD628" s="26" t="s">
        <v>1862</v>
      </c>
      <c r="DE628" s="26" t="s">
        <v>1863</v>
      </c>
      <c r="DF628" s="26" t="s">
        <v>1864</v>
      </c>
      <c r="DG628" s="26" t="s">
        <v>1865</v>
      </c>
      <c r="DH628" s="26">
        <v>8609541331</v>
      </c>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row>
    <row r="629" spans="1:155" x14ac:dyDescent="0.2">
      <c r="A629" s="739">
        <v>10236</v>
      </c>
      <c r="B629" s="26" t="s">
        <v>6204</v>
      </c>
      <c r="C629" s="26"/>
      <c r="D629" s="26"/>
      <c r="E629" s="26"/>
      <c r="F629" s="26"/>
      <c r="G629" s="26"/>
      <c r="H629" s="26"/>
      <c r="I629" s="26"/>
      <c r="J629" s="26" t="s">
        <v>6205</v>
      </c>
      <c r="K629" s="26"/>
      <c r="L629" s="26" t="s">
        <v>6206</v>
      </c>
      <c r="M629" s="26" t="s">
        <v>6207</v>
      </c>
      <c r="N629" s="26" t="s">
        <v>6208</v>
      </c>
      <c r="O629" s="26">
        <v>97204</v>
      </c>
      <c r="P629" s="26" t="s">
        <v>545</v>
      </c>
      <c r="Q629" s="26">
        <v>9713217085</v>
      </c>
      <c r="R629" s="26">
        <v>9713215301</v>
      </c>
      <c r="S629" s="26" t="s">
        <v>903</v>
      </c>
      <c r="T629" s="26" t="s">
        <v>6209</v>
      </c>
      <c r="U629" s="26" t="s">
        <v>855</v>
      </c>
      <c r="V629" s="26" t="s">
        <v>6210</v>
      </c>
      <c r="W629" s="26" t="s">
        <v>6211</v>
      </c>
      <c r="X629" s="26" t="s">
        <v>6212</v>
      </c>
      <c r="Y629" s="26" t="s">
        <v>6213</v>
      </c>
      <c r="Z629" s="26" t="s">
        <v>6214</v>
      </c>
      <c r="AA629" s="26" t="s">
        <v>6204</v>
      </c>
      <c r="AB629" s="26">
        <v>9713217550</v>
      </c>
      <c r="AC629" s="26"/>
      <c r="AD629" s="26">
        <v>9713217540</v>
      </c>
      <c r="AE629" s="26" t="s">
        <v>6215</v>
      </c>
      <c r="AF629" s="26" t="s">
        <v>6205</v>
      </c>
      <c r="AG629" s="26" t="s">
        <v>545</v>
      </c>
      <c r="AH629" s="26" t="s">
        <v>6206</v>
      </c>
      <c r="AI629" s="26" t="s">
        <v>6207</v>
      </c>
      <c r="AJ629" s="26" t="s">
        <v>6208</v>
      </c>
      <c r="AK629" s="548">
        <v>97204</v>
      </c>
      <c r="AL629" s="26" t="s">
        <v>545</v>
      </c>
      <c r="AM629" s="26" t="s">
        <v>6216</v>
      </c>
      <c r="AN629" s="26" t="s">
        <v>6217</v>
      </c>
      <c r="AO629" s="26" t="s">
        <v>619</v>
      </c>
      <c r="AP629" s="26" t="s">
        <v>6204</v>
      </c>
      <c r="AQ629" s="26">
        <v>9713216568</v>
      </c>
      <c r="AR629" s="26"/>
      <c r="AS629" s="26">
        <v>9713217540</v>
      </c>
      <c r="AT629" s="26" t="s">
        <v>6218</v>
      </c>
      <c r="AU629" s="26" t="s">
        <v>6205</v>
      </c>
      <c r="AV629" s="26" t="s">
        <v>545</v>
      </c>
      <c r="AW629" s="26" t="s">
        <v>6206</v>
      </c>
      <c r="AX629" s="26" t="s">
        <v>6207</v>
      </c>
      <c r="AY629" s="26" t="s">
        <v>6208</v>
      </c>
      <c r="AZ629" s="548" t="s">
        <v>6219</v>
      </c>
      <c r="BA629" s="26" t="s">
        <v>545</v>
      </c>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t="s">
        <v>6220</v>
      </c>
      <c r="CG629" s="26"/>
      <c r="CH629" s="26"/>
      <c r="CI629" s="26"/>
      <c r="CJ629" s="26"/>
      <c r="CK629" s="26"/>
      <c r="CL629" s="26"/>
      <c r="CM629" s="26"/>
      <c r="CN629" s="26">
        <v>990</v>
      </c>
      <c r="CO629" s="26">
        <v>601</v>
      </c>
      <c r="CP629" s="26">
        <v>586</v>
      </c>
      <c r="CQ629" s="26"/>
      <c r="CR629" s="26"/>
      <c r="CS629" s="26" t="s">
        <v>561</v>
      </c>
      <c r="CT629" s="26">
        <v>12</v>
      </c>
      <c r="CU629" s="26"/>
      <c r="CV629" s="26"/>
      <c r="CW629" s="26">
        <v>69019</v>
      </c>
      <c r="CX629" s="26" t="s">
        <v>545</v>
      </c>
      <c r="CY629" s="26"/>
      <c r="CZ629" s="26"/>
      <c r="DA629" s="26"/>
      <c r="DB629" s="26"/>
      <c r="DC629" s="26"/>
      <c r="DD629" s="26" t="s">
        <v>1701</v>
      </c>
      <c r="DE629" s="26" t="s">
        <v>1170</v>
      </c>
      <c r="DF629" s="26" t="s">
        <v>6221</v>
      </c>
      <c r="DG629" s="26" t="s">
        <v>6222</v>
      </c>
      <c r="DH629" s="26">
        <v>9713217564</v>
      </c>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row>
    <row r="630" spans="1:155" x14ac:dyDescent="0.2">
      <c r="A630" s="739">
        <v>10237</v>
      </c>
      <c r="B630" s="26" t="s">
        <v>6223</v>
      </c>
      <c r="C630" s="26"/>
      <c r="D630" s="26"/>
      <c r="E630" s="26"/>
      <c r="F630" s="26"/>
      <c r="G630" s="26"/>
      <c r="H630" s="26"/>
      <c r="I630" s="26"/>
      <c r="J630" s="26" t="s">
        <v>6224</v>
      </c>
      <c r="K630" s="26"/>
      <c r="L630" s="26" t="s">
        <v>1634</v>
      </c>
      <c r="M630" s="26" t="s">
        <v>1635</v>
      </c>
      <c r="N630" s="26" t="s">
        <v>823</v>
      </c>
      <c r="O630" s="26">
        <v>45202</v>
      </c>
      <c r="P630" s="26" t="s">
        <v>545</v>
      </c>
      <c r="Q630" s="26">
        <v>5139267555</v>
      </c>
      <c r="R630" s="26">
        <v>4096213026</v>
      </c>
      <c r="S630" s="26" t="s">
        <v>6225</v>
      </c>
      <c r="T630" s="26" t="s">
        <v>6226</v>
      </c>
      <c r="U630" s="26" t="s">
        <v>647</v>
      </c>
      <c r="V630" s="26" t="s">
        <v>6227</v>
      </c>
      <c r="W630" s="26" t="s">
        <v>6228</v>
      </c>
      <c r="X630" s="26" t="s">
        <v>1238</v>
      </c>
      <c r="Y630" s="26" t="s">
        <v>6229</v>
      </c>
      <c r="Z630" s="26" t="s">
        <v>545</v>
      </c>
      <c r="AA630" s="26" t="s">
        <v>6223</v>
      </c>
      <c r="AB630" s="26">
        <v>4093101843</v>
      </c>
      <c r="AC630" s="26"/>
      <c r="AD630" s="26"/>
      <c r="AE630" s="26" t="s">
        <v>6230</v>
      </c>
      <c r="AF630" s="26" t="s">
        <v>6231</v>
      </c>
      <c r="AG630" s="26" t="s">
        <v>6232</v>
      </c>
      <c r="AH630" s="26" t="s">
        <v>6233</v>
      </c>
      <c r="AI630" s="26" t="s">
        <v>1384</v>
      </c>
      <c r="AJ630" s="26" t="s">
        <v>973</v>
      </c>
      <c r="AK630" s="26">
        <v>77573</v>
      </c>
      <c r="AL630" s="26" t="s">
        <v>545</v>
      </c>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t="s">
        <v>6234</v>
      </c>
      <c r="CG630" s="26"/>
      <c r="CH630" s="26"/>
      <c r="CI630" s="26"/>
      <c r="CJ630" s="26"/>
      <c r="CK630" s="26"/>
      <c r="CL630" s="26"/>
      <c r="CM630" s="26"/>
      <c r="CN630" s="26">
        <v>991</v>
      </c>
      <c r="CO630" s="26">
        <v>359</v>
      </c>
      <c r="CP630" s="26"/>
      <c r="CQ630" s="26"/>
      <c r="CR630" s="26"/>
      <c r="CS630" s="26" t="s">
        <v>561</v>
      </c>
      <c r="CT630" s="26">
        <v>12</v>
      </c>
      <c r="CU630" s="26"/>
      <c r="CV630" s="26"/>
      <c r="CW630" s="26">
        <v>86355</v>
      </c>
      <c r="CX630" s="740">
        <v>408</v>
      </c>
      <c r="CY630" s="26"/>
      <c r="CZ630" s="26"/>
      <c r="DA630" s="26"/>
      <c r="DB630" s="26"/>
      <c r="DC630" s="26"/>
      <c r="DD630" s="26" t="s">
        <v>817</v>
      </c>
      <c r="DE630" s="26" t="s">
        <v>6235</v>
      </c>
      <c r="DF630" s="26" t="s">
        <v>6236</v>
      </c>
      <c r="DG630" s="26" t="s">
        <v>6237</v>
      </c>
      <c r="DH630" s="26">
        <v>4093101846</v>
      </c>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row>
    <row r="631" spans="1:155" x14ac:dyDescent="0.2">
      <c r="A631" s="739">
        <v>10238</v>
      </c>
      <c r="B631" s="26" t="s">
        <v>6238</v>
      </c>
      <c r="C631" s="26"/>
      <c r="D631" s="26"/>
      <c r="E631" s="26"/>
      <c r="F631" s="26"/>
      <c r="G631" s="26"/>
      <c r="H631" s="26"/>
      <c r="I631" s="26"/>
      <c r="J631" s="26" t="s">
        <v>6239</v>
      </c>
      <c r="K631" s="26" t="s">
        <v>4158</v>
      </c>
      <c r="L631" s="26" t="s">
        <v>753</v>
      </c>
      <c r="M631" s="26" t="s">
        <v>753</v>
      </c>
      <c r="N631" s="26" t="s">
        <v>754</v>
      </c>
      <c r="O631" s="26">
        <v>10022</v>
      </c>
      <c r="P631" s="26" t="s">
        <v>545</v>
      </c>
      <c r="Q631" s="26">
        <v>2123554141</v>
      </c>
      <c r="R631" s="26">
        <v>2127543346</v>
      </c>
      <c r="S631" s="26" t="s">
        <v>663</v>
      </c>
      <c r="T631" s="26" t="s">
        <v>6240</v>
      </c>
      <c r="U631" s="26" t="s">
        <v>695</v>
      </c>
      <c r="V631" s="26" t="s">
        <v>6241</v>
      </c>
      <c r="W631" s="26" t="s">
        <v>545</v>
      </c>
      <c r="X631" s="26" t="s">
        <v>6242</v>
      </c>
      <c r="Y631" s="26" t="s">
        <v>6243</v>
      </c>
      <c r="Z631" s="26" t="s">
        <v>1306</v>
      </c>
      <c r="AA631" s="26" t="s">
        <v>6238</v>
      </c>
      <c r="AB631" s="26">
        <v>6465092173</v>
      </c>
      <c r="AC631" s="26"/>
      <c r="AD631" s="26"/>
      <c r="AE631" s="26" t="s">
        <v>6244</v>
      </c>
      <c r="AF631" s="26" t="s">
        <v>6239</v>
      </c>
      <c r="AG631" s="26" t="s">
        <v>4158</v>
      </c>
      <c r="AH631" s="26" t="s">
        <v>753</v>
      </c>
      <c r="AI631" s="26" t="s">
        <v>753</v>
      </c>
      <c r="AJ631" s="26" t="s">
        <v>754</v>
      </c>
      <c r="AK631" s="26">
        <v>10022</v>
      </c>
      <c r="AL631" s="26" t="s">
        <v>545</v>
      </c>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t="s">
        <v>6245</v>
      </c>
      <c r="CG631" s="26"/>
      <c r="CH631" s="26"/>
      <c r="CI631" s="26"/>
      <c r="CJ631" s="26"/>
      <c r="CK631" s="26"/>
      <c r="CL631" s="26"/>
      <c r="CM631" s="26"/>
      <c r="CN631" s="26">
        <v>992</v>
      </c>
      <c r="CO631" s="26">
        <v>605</v>
      </c>
      <c r="CP631" s="26"/>
      <c r="CQ631" s="26"/>
      <c r="CR631" s="26"/>
      <c r="CS631" s="26" t="s">
        <v>561</v>
      </c>
      <c r="CT631" s="26">
        <v>12</v>
      </c>
      <c r="CU631" s="26"/>
      <c r="CV631" s="26"/>
      <c r="CW631" s="26">
        <v>69078</v>
      </c>
      <c r="CX631" s="26"/>
      <c r="CY631" s="26"/>
      <c r="CZ631" s="26"/>
      <c r="DA631" s="26"/>
      <c r="DB631" s="26"/>
      <c r="DC631" s="26"/>
      <c r="DD631" s="26" t="s">
        <v>663</v>
      </c>
      <c r="DE631" s="26" t="s">
        <v>6240</v>
      </c>
      <c r="DF631" s="26" t="s">
        <v>695</v>
      </c>
      <c r="DG631" s="26" t="s">
        <v>6241</v>
      </c>
      <c r="DH631" s="26">
        <v>2672956236</v>
      </c>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row>
    <row r="632" spans="1:155" x14ac:dyDescent="0.2">
      <c r="A632" s="739">
        <v>11654</v>
      </c>
      <c r="B632" s="26" t="s">
        <v>6246</v>
      </c>
      <c r="C632" s="26" t="s">
        <v>545</v>
      </c>
      <c r="D632" s="26"/>
      <c r="E632" s="26"/>
      <c r="F632" s="26"/>
      <c r="G632" s="26" t="s">
        <v>545</v>
      </c>
      <c r="H632" s="26" t="s">
        <v>545</v>
      </c>
      <c r="I632" s="26" t="s">
        <v>545</v>
      </c>
      <c r="J632" s="26" t="s">
        <v>6247</v>
      </c>
      <c r="K632" s="26"/>
      <c r="L632" s="26" t="s">
        <v>6248</v>
      </c>
      <c r="M632" s="26" t="s">
        <v>4500</v>
      </c>
      <c r="N632" s="26" t="s">
        <v>584</v>
      </c>
      <c r="O632" s="26">
        <v>48034</v>
      </c>
      <c r="P632" s="26" t="s">
        <v>545</v>
      </c>
      <c r="Q632" s="26">
        <v>2482048041</v>
      </c>
      <c r="R632" s="26">
        <v>2483581614</v>
      </c>
      <c r="S632" s="26" t="s">
        <v>556</v>
      </c>
      <c r="T632" s="26" t="s">
        <v>4759</v>
      </c>
      <c r="U632" s="26" t="s">
        <v>6249</v>
      </c>
      <c r="V632" s="26" t="s">
        <v>6250</v>
      </c>
      <c r="W632" s="26" t="s">
        <v>545</v>
      </c>
      <c r="X632" s="26" t="s">
        <v>4049</v>
      </c>
      <c r="Y632" s="26" t="s">
        <v>5042</v>
      </c>
      <c r="Z632" s="26" t="s">
        <v>6251</v>
      </c>
      <c r="AA632" s="26" t="s">
        <v>6246</v>
      </c>
      <c r="AB632" s="26">
        <v>2482048284</v>
      </c>
      <c r="AC632" s="26"/>
      <c r="AD632" s="26">
        <v>2483581100</v>
      </c>
      <c r="AE632" s="26" t="s">
        <v>6252</v>
      </c>
      <c r="AF632" s="26" t="s">
        <v>6247</v>
      </c>
      <c r="AG632" s="26" t="s">
        <v>545</v>
      </c>
      <c r="AH632" s="26" t="s">
        <v>6248</v>
      </c>
      <c r="AI632" s="26" t="s">
        <v>4500</v>
      </c>
      <c r="AJ632" s="26" t="s">
        <v>584</v>
      </c>
      <c r="AK632" s="26">
        <v>48037</v>
      </c>
      <c r="AL632" s="26" t="s">
        <v>545</v>
      </c>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t="s">
        <v>545</v>
      </c>
      <c r="CG632" s="26"/>
      <c r="CH632" s="26"/>
      <c r="CI632" s="26"/>
      <c r="CJ632" s="26"/>
      <c r="CK632" s="26"/>
      <c r="CL632" s="26"/>
      <c r="CM632" s="26"/>
      <c r="CN632" s="26">
        <v>1492</v>
      </c>
      <c r="CO632" s="26">
        <v>1813</v>
      </c>
      <c r="CP632" s="26"/>
      <c r="CQ632" s="26"/>
      <c r="CR632" s="26"/>
      <c r="CS632" s="26" t="s">
        <v>561</v>
      </c>
      <c r="CT632" s="26">
        <v>12</v>
      </c>
      <c r="CU632" s="26"/>
      <c r="CV632" s="26"/>
      <c r="CW632" s="26">
        <v>18023</v>
      </c>
      <c r="CX632" s="740">
        <v>572</v>
      </c>
      <c r="CY632" s="26"/>
      <c r="CZ632" s="26"/>
      <c r="DA632" s="26"/>
      <c r="DB632" s="26"/>
      <c r="DC632" s="26" t="s">
        <v>545</v>
      </c>
      <c r="DD632" s="26" t="s">
        <v>3221</v>
      </c>
      <c r="DE632" s="26" t="s">
        <v>6253</v>
      </c>
      <c r="DF632" s="26" t="s">
        <v>6254</v>
      </c>
      <c r="DG632" s="26" t="s">
        <v>6255</v>
      </c>
      <c r="DH632" s="26">
        <v>5172439279</v>
      </c>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row>
    <row r="633" spans="1:155" x14ac:dyDescent="0.2">
      <c r="A633" s="739">
        <v>11655</v>
      </c>
      <c r="B633" s="26" t="s">
        <v>6256</v>
      </c>
      <c r="C633" s="26"/>
      <c r="D633" s="26"/>
      <c r="E633" s="26"/>
      <c r="F633" s="26"/>
      <c r="G633" s="26"/>
      <c r="H633" s="26"/>
      <c r="I633" s="26"/>
      <c r="J633" s="26" t="s">
        <v>2639</v>
      </c>
      <c r="K633" s="26" t="s">
        <v>2640</v>
      </c>
      <c r="L633" s="26" t="s">
        <v>2641</v>
      </c>
      <c r="M633" s="26" t="s">
        <v>1635</v>
      </c>
      <c r="N633" s="26" t="s">
        <v>1178</v>
      </c>
      <c r="O633" s="26">
        <v>37402</v>
      </c>
      <c r="P633" s="26">
        <v>1330</v>
      </c>
      <c r="Q633" s="26">
        <v>2252017133</v>
      </c>
      <c r="R633" s="26">
        <v>2256101333</v>
      </c>
      <c r="S633" s="26" t="s">
        <v>2080</v>
      </c>
      <c r="T633" s="26" t="s">
        <v>6257</v>
      </c>
      <c r="U633" s="26" t="s">
        <v>6258</v>
      </c>
      <c r="V633" s="26" t="s">
        <v>6259</v>
      </c>
      <c r="W633" s="26" t="s">
        <v>6260</v>
      </c>
      <c r="X633" s="26" t="s">
        <v>2584</v>
      </c>
      <c r="Y633" s="26" t="s">
        <v>2645</v>
      </c>
      <c r="Z633" s="26" t="s">
        <v>661</v>
      </c>
      <c r="AA633" s="26" t="s">
        <v>2647</v>
      </c>
      <c r="AB633" s="26">
        <v>4232944169</v>
      </c>
      <c r="AC633" s="26">
        <v>44169</v>
      </c>
      <c r="AD633" s="26">
        <v>4232941800</v>
      </c>
      <c r="AE633" s="26" t="s">
        <v>2648</v>
      </c>
      <c r="AF633" s="26" t="s">
        <v>2639</v>
      </c>
      <c r="AG633" s="26" t="s">
        <v>2640</v>
      </c>
      <c r="AH633" s="26" t="s">
        <v>2641</v>
      </c>
      <c r="AI633" s="26" t="s">
        <v>1635</v>
      </c>
      <c r="AJ633" s="26" t="s">
        <v>1178</v>
      </c>
      <c r="AK633" s="26">
        <v>37402</v>
      </c>
      <c r="AL633" s="26" t="s">
        <v>545</v>
      </c>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t="s">
        <v>2653</v>
      </c>
      <c r="CG633" s="26"/>
      <c r="CH633" s="26"/>
      <c r="CI633" s="26"/>
      <c r="CJ633" s="26"/>
      <c r="CK633" s="26"/>
      <c r="CL633" s="26"/>
      <c r="CM633" s="26"/>
      <c r="CN633" s="26">
        <v>1493</v>
      </c>
      <c r="CO633" s="26">
        <v>620</v>
      </c>
      <c r="CP633" s="26"/>
      <c r="CQ633" s="26"/>
      <c r="CR633" s="26"/>
      <c r="CS633" s="26" t="s">
        <v>561</v>
      </c>
      <c r="CT633" s="26">
        <v>12</v>
      </c>
      <c r="CU633" s="26"/>
      <c r="CV633" s="26"/>
      <c r="CW633" s="26">
        <v>68985</v>
      </c>
      <c r="CX633" s="740">
        <v>565</v>
      </c>
      <c r="CY633" s="26"/>
      <c r="CZ633" s="26"/>
      <c r="DA633" s="26"/>
      <c r="DB633" s="26"/>
      <c r="DC633" s="26"/>
      <c r="DD633" s="26" t="s">
        <v>562</v>
      </c>
      <c r="DE633" s="26" t="s">
        <v>2649</v>
      </c>
      <c r="DF633" s="26" t="s">
        <v>5418</v>
      </c>
      <c r="DG633" s="26" t="s">
        <v>5419</v>
      </c>
      <c r="DH633" s="26">
        <v>4232945519</v>
      </c>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c r="EU633" s="26"/>
      <c r="EV633" s="26"/>
      <c r="EW633" s="26"/>
      <c r="EX633" s="26"/>
      <c r="EY633" s="26"/>
    </row>
    <row r="634" spans="1:155" x14ac:dyDescent="0.2">
      <c r="A634" s="739">
        <v>11656</v>
      </c>
      <c r="B634" s="26" t="s">
        <v>6261</v>
      </c>
      <c r="C634" s="26"/>
      <c r="D634" s="26"/>
      <c r="E634" s="26"/>
      <c r="F634" s="26"/>
      <c r="G634" s="26"/>
      <c r="H634" s="26"/>
      <c r="I634" s="26"/>
      <c r="J634" s="26" t="s">
        <v>6262</v>
      </c>
      <c r="K634" s="26" t="s">
        <v>991</v>
      </c>
      <c r="L634" s="26" t="s">
        <v>2019</v>
      </c>
      <c r="M634" s="26" t="s">
        <v>2020</v>
      </c>
      <c r="N634" s="26" t="s">
        <v>1025</v>
      </c>
      <c r="O634" s="738">
        <v>8619</v>
      </c>
      <c r="P634" s="26" t="s">
        <v>545</v>
      </c>
      <c r="Q634" s="26">
        <v>6095846990</v>
      </c>
      <c r="R634" s="26">
        <v>6095885770</v>
      </c>
      <c r="S634" s="26" t="s">
        <v>2021</v>
      </c>
      <c r="T634" s="26" t="s">
        <v>2022</v>
      </c>
      <c r="U634" s="26" t="s">
        <v>6263</v>
      </c>
      <c r="V634" s="26" t="s">
        <v>2023</v>
      </c>
      <c r="W634" s="26"/>
      <c r="X634" s="26" t="s">
        <v>1656</v>
      </c>
      <c r="Y634" s="26" t="s">
        <v>2024</v>
      </c>
      <c r="Z634" s="26" t="s">
        <v>1306</v>
      </c>
      <c r="AA634" s="26" t="s">
        <v>2025</v>
      </c>
      <c r="AB634" s="26">
        <v>6095844568</v>
      </c>
      <c r="AC634" s="26"/>
      <c r="AD634" s="26"/>
      <c r="AE634" s="26" t="s">
        <v>2026</v>
      </c>
      <c r="AF634" s="26" t="s">
        <v>2027</v>
      </c>
      <c r="AG634" s="26" t="s">
        <v>991</v>
      </c>
      <c r="AH634" s="26" t="s">
        <v>2019</v>
      </c>
      <c r="AI634" s="26"/>
      <c r="AJ634" s="26" t="s">
        <v>1025</v>
      </c>
      <c r="AK634" s="548">
        <v>8690</v>
      </c>
      <c r="AL634" s="26" t="s">
        <v>545</v>
      </c>
      <c r="AM634" s="26"/>
      <c r="AN634" s="26"/>
      <c r="AO634" s="26"/>
      <c r="AP634" s="26"/>
      <c r="AQ634" s="26"/>
      <c r="AR634" s="26"/>
      <c r="AS634" s="26"/>
      <c r="AT634" s="26"/>
      <c r="AU634" s="26"/>
      <c r="AV634" s="26"/>
      <c r="AW634" s="26"/>
      <c r="AX634" s="26"/>
      <c r="AY634" s="26"/>
      <c r="AZ634" s="548"/>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v>1494</v>
      </c>
      <c r="CO634" s="26">
        <v>3114</v>
      </c>
      <c r="CP634" s="26"/>
      <c r="CQ634" s="26"/>
      <c r="CR634" s="26"/>
      <c r="CS634" s="26" t="s">
        <v>561</v>
      </c>
      <c r="CT634" s="26">
        <v>12</v>
      </c>
      <c r="CU634" s="26"/>
      <c r="CV634" s="26"/>
      <c r="CW634" s="26">
        <v>40045</v>
      </c>
      <c r="CX634" s="740">
        <v>98</v>
      </c>
      <c r="CY634" s="26"/>
      <c r="CZ634" s="26"/>
      <c r="DA634" s="26"/>
      <c r="DB634" s="26"/>
      <c r="DC634" s="26"/>
      <c r="DD634" s="26" t="s">
        <v>591</v>
      </c>
      <c r="DE634" s="26" t="s">
        <v>2022</v>
      </c>
      <c r="DF634" s="26" t="s">
        <v>695</v>
      </c>
      <c r="DG634" s="26" t="s">
        <v>2023</v>
      </c>
      <c r="DH634" s="26">
        <v>6095844569</v>
      </c>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c r="EU634" s="26"/>
      <c r="EV634" s="26"/>
      <c r="EW634" s="26"/>
      <c r="EX634" s="26"/>
      <c r="EY634" s="26"/>
    </row>
    <row r="635" spans="1:155" x14ac:dyDescent="0.2">
      <c r="A635" s="739">
        <v>11657</v>
      </c>
      <c r="B635" s="26" t="s">
        <v>6264</v>
      </c>
      <c r="C635" s="26"/>
      <c r="D635" s="26"/>
      <c r="E635" s="26"/>
      <c r="F635" s="26"/>
      <c r="G635" s="26"/>
      <c r="H635" s="26"/>
      <c r="I635" s="26"/>
      <c r="J635" s="26" t="s">
        <v>6265</v>
      </c>
      <c r="K635" s="26" t="s">
        <v>6266</v>
      </c>
      <c r="L635" s="26" t="s">
        <v>753</v>
      </c>
      <c r="M635" s="26"/>
      <c r="N635" s="26" t="s">
        <v>754</v>
      </c>
      <c r="O635" s="738">
        <v>10022</v>
      </c>
      <c r="P635" s="26" t="s">
        <v>545</v>
      </c>
      <c r="Q635" s="26">
        <v>6462276353</v>
      </c>
      <c r="R635" s="26"/>
      <c r="S635" s="26" t="s">
        <v>1457</v>
      </c>
      <c r="T635" s="26" t="s">
        <v>6267</v>
      </c>
      <c r="U635" s="26" t="s">
        <v>734</v>
      </c>
      <c r="V635" s="26" t="s">
        <v>6268</v>
      </c>
      <c r="W635" s="26" t="s">
        <v>6269</v>
      </c>
      <c r="X635" s="26" t="s">
        <v>1138</v>
      </c>
      <c r="Y635" s="26" t="s">
        <v>6270</v>
      </c>
      <c r="Z635" s="26" t="s">
        <v>6271</v>
      </c>
      <c r="AA635" s="26" t="s">
        <v>6264</v>
      </c>
      <c r="AB635" s="26">
        <v>2673979915</v>
      </c>
      <c r="AC635" s="26"/>
      <c r="AD635" s="26"/>
      <c r="AE635" s="26" t="s">
        <v>6272</v>
      </c>
      <c r="AF635" s="26" t="s">
        <v>6265</v>
      </c>
      <c r="AG635" s="26" t="s">
        <v>545</v>
      </c>
      <c r="AH635" s="26" t="s">
        <v>753</v>
      </c>
      <c r="AI635" s="26"/>
      <c r="AJ635" s="26" t="s">
        <v>754</v>
      </c>
      <c r="AK635" s="548">
        <v>10022</v>
      </c>
      <c r="AL635" s="26" t="s">
        <v>545</v>
      </c>
      <c r="AM635" s="26"/>
      <c r="AN635" s="26"/>
      <c r="AO635" s="26"/>
      <c r="AP635" s="26"/>
      <c r="AQ635" s="26"/>
      <c r="AR635" s="26"/>
      <c r="AS635" s="26"/>
      <c r="AT635" s="26"/>
      <c r="AU635" s="26"/>
      <c r="AV635" s="26"/>
      <c r="AW635" s="26"/>
      <c r="AX635" s="26"/>
      <c r="AY635" s="26"/>
      <c r="AZ635" s="548"/>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t="s">
        <v>6273</v>
      </c>
      <c r="CG635" s="26"/>
      <c r="CH635" s="26"/>
      <c r="CI635" s="26"/>
      <c r="CJ635" s="26"/>
      <c r="CK635" s="26"/>
      <c r="CL635" s="26"/>
      <c r="CM635" s="26"/>
      <c r="CN635" s="26">
        <v>1495</v>
      </c>
      <c r="CO635" s="26">
        <v>409</v>
      </c>
      <c r="CP635" s="26"/>
      <c r="CQ635" s="26"/>
      <c r="CR635" s="26"/>
      <c r="CS635" s="26" t="s">
        <v>561</v>
      </c>
      <c r="CT635" s="26">
        <v>12</v>
      </c>
      <c r="CU635" s="26"/>
      <c r="CV635" s="26"/>
      <c r="CW635" s="26">
        <v>38318</v>
      </c>
      <c r="CX635" s="26"/>
      <c r="CY635" s="26"/>
      <c r="CZ635" s="26"/>
      <c r="DA635" s="26"/>
      <c r="DB635" s="26"/>
      <c r="DC635" s="26"/>
      <c r="DD635" s="26" t="s">
        <v>6274</v>
      </c>
      <c r="DE635" s="26" t="s">
        <v>6275</v>
      </c>
      <c r="DF635" s="26" t="s">
        <v>6276</v>
      </c>
      <c r="DG635" s="26" t="s">
        <v>6277</v>
      </c>
      <c r="DH635" s="26">
        <v>6465600026</v>
      </c>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26"/>
      <c r="EV635" s="26"/>
      <c r="EW635" s="26"/>
      <c r="EX635" s="26"/>
      <c r="EY635" s="26"/>
    </row>
    <row r="636" spans="1:155" x14ac:dyDescent="0.2">
      <c r="A636" s="739">
        <v>11743</v>
      </c>
      <c r="B636" s="26" t="s">
        <v>6278</v>
      </c>
      <c r="C636" s="26"/>
      <c r="D636" s="26"/>
      <c r="E636" s="26"/>
      <c r="F636" s="26"/>
      <c r="G636" s="26"/>
      <c r="H636" s="26"/>
      <c r="I636" s="26"/>
      <c r="J636" s="26" t="s">
        <v>6279</v>
      </c>
      <c r="K636" s="26" t="s">
        <v>3384</v>
      </c>
      <c r="L636" s="26" t="s">
        <v>1667</v>
      </c>
      <c r="M636" s="26" t="s">
        <v>1668</v>
      </c>
      <c r="N636" s="26" t="s">
        <v>1025</v>
      </c>
      <c r="O636" s="738">
        <v>7311</v>
      </c>
      <c r="P636" s="26" t="s">
        <v>545</v>
      </c>
      <c r="Q636" s="26">
        <v>2017437751</v>
      </c>
      <c r="R636" s="26">
        <v>2017437701</v>
      </c>
      <c r="S636" s="26" t="s">
        <v>5808</v>
      </c>
      <c r="T636" s="26" t="s">
        <v>6280</v>
      </c>
      <c r="U636" s="26" t="s">
        <v>647</v>
      </c>
      <c r="V636" s="26" t="s">
        <v>6281</v>
      </c>
      <c r="W636" s="26" t="s">
        <v>6282</v>
      </c>
      <c r="X636" s="26" t="s">
        <v>2621</v>
      </c>
      <c r="Y636" s="26" t="s">
        <v>1830</v>
      </c>
      <c r="Z636" s="26" t="s">
        <v>5571</v>
      </c>
      <c r="AA636" s="26" t="s">
        <v>6278</v>
      </c>
      <c r="AB636" s="26">
        <v>8637326959</v>
      </c>
      <c r="AC636" s="26"/>
      <c r="AD636" s="26"/>
      <c r="AE636" s="26" t="s">
        <v>6283</v>
      </c>
      <c r="AF636" s="26" t="s">
        <v>6284</v>
      </c>
      <c r="AG636" s="26" t="s">
        <v>545</v>
      </c>
      <c r="AH636" s="26" t="s">
        <v>1634</v>
      </c>
      <c r="AI636" s="26"/>
      <c r="AJ636" s="26" t="s">
        <v>823</v>
      </c>
      <c r="AK636" s="548">
        <v>45202</v>
      </c>
      <c r="AL636" s="26" t="s">
        <v>545</v>
      </c>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t="s">
        <v>6285</v>
      </c>
      <c r="CG636" s="26"/>
      <c r="CH636" s="26"/>
      <c r="CI636" s="26"/>
      <c r="CJ636" s="26"/>
      <c r="CK636" s="26"/>
      <c r="CL636" s="26"/>
      <c r="CM636" s="26"/>
      <c r="CN636" s="26">
        <v>3140</v>
      </c>
      <c r="CO636" s="26">
        <v>1673</v>
      </c>
      <c r="CP636" s="26"/>
      <c r="CQ636" s="26"/>
      <c r="CR636" s="26"/>
      <c r="CS636" s="26" t="s">
        <v>561</v>
      </c>
      <c r="CT636" s="26">
        <v>12</v>
      </c>
      <c r="CU636" s="26"/>
      <c r="CV636" s="26"/>
      <c r="CW636" s="26">
        <v>25496</v>
      </c>
      <c r="CX636" s="740">
        <v>4725</v>
      </c>
      <c r="CY636" s="26"/>
      <c r="CZ636" s="26"/>
      <c r="DA636" s="26"/>
      <c r="DB636" s="26"/>
      <c r="DC636" s="26"/>
      <c r="DD636" s="26" t="s">
        <v>2621</v>
      </c>
      <c r="DE636" s="26" t="s">
        <v>1830</v>
      </c>
      <c r="DF636" s="26" t="s">
        <v>5571</v>
      </c>
      <c r="DG636" s="26" t="s">
        <v>6283</v>
      </c>
      <c r="DH636" s="26">
        <v>2018302552</v>
      </c>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26"/>
      <c r="EV636" s="26"/>
      <c r="EW636" s="26"/>
      <c r="EX636" s="26"/>
      <c r="EY636" s="26"/>
    </row>
    <row r="637" spans="1:155" x14ac:dyDescent="0.2">
      <c r="A637" s="739">
        <v>11658</v>
      </c>
      <c r="B637" s="26" t="s">
        <v>6286</v>
      </c>
      <c r="C637" s="26"/>
      <c r="D637" s="26"/>
      <c r="E637" s="26"/>
      <c r="F637" s="26"/>
      <c r="G637" s="26"/>
      <c r="H637" s="26"/>
      <c r="I637" s="26"/>
      <c r="J637" s="26" t="s">
        <v>6287</v>
      </c>
      <c r="K637" s="26"/>
      <c r="L637" s="26" t="s">
        <v>2794</v>
      </c>
      <c r="M637" s="26" t="s">
        <v>2795</v>
      </c>
      <c r="N637" s="26" t="s">
        <v>550</v>
      </c>
      <c r="O637" s="738">
        <v>61710</v>
      </c>
      <c r="P637" s="26">
        <v>1</v>
      </c>
      <c r="Q637" s="26">
        <v>3097662991</v>
      </c>
      <c r="R637" s="26">
        <v>3097664655</v>
      </c>
      <c r="S637" s="26" t="s">
        <v>6288</v>
      </c>
      <c r="T637" s="26" t="s">
        <v>6289</v>
      </c>
      <c r="U637" s="26" t="s">
        <v>5174</v>
      </c>
      <c r="V637" s="26" t="s">
        <v>6290</v>
      </c>
      <c r="W637" s="26" t="s">
        <v>6291</v>
      </c>
      <c r="X637" s="26" t="s">
        <v>1826</v>
      </c>
      <c r="Y637" s="26" t="s">
        <v>6292</v>
      </c>
      <c r="Z637" s="26" t="s">
        <v>6293</v>
      </c>
      <c r="AA637" s="26" t="s">
        <v>6286</v>
      </c>
      <c r="AB637" s="26">
        <v>3097662991</v>
      </c>
      <c r="AC637" s="26"/>
      <c r="AD637" s="26">
        <v>3097664655</v>
      </c>
      <c r="AE637" s="26" t="s">
        <v>6290</v>
      </c>
      <c r="AF637" s="26" t="s">
        <v>6287</v>
      </c>
      <c r="AG637" s="26" t="s">
        <v>6294</v>
      </c>
      <c r="AH637" s="26" t="s">
        <v>2794</v>
      </c>
      <c r="AI637" s="26" t="s">
        <v>2795</v>
      </c>
      <c r="AJ637" s="26" t="s">
        <v>550</v>
      </c>
      <c r="AK637" s="548">
        <v>61710</v>
      </c>
      <c r="AL637" s="26">
        <v>1</v>
      </c>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t="s">
        <v>6295</v>
      </c>
      <c r="CG637" s="26"/>
      <c r="CH637" s="26"/>
      <c r="CI637" s="26"/>
      <c r="CJ637" s="26"/>
      <c r="CK637" s="26"/>
      <c r="CL637" s="26"/>
      <c r="CM637" s="26"/>
      <c r="CN637" s="26">
        <v>1496</v>
      </c>
      <c r="CO637" s="26">
        <v>623</v>
      </c>
      <c r="CP637" s="26"/>
      <c r="CQ637" s="26"/>
      <c r="CR637" s="26"/>
      <c r="CS637" s="26" t="s">
        <v>561</v>
      </c>
      <c r="CT637" s="26">
        <v>12</v>
      </c>
      <c r="CU637" s="26"/>
      <c r="CV637" s="26"/>
      <c r="CW637" s="26">
        <v>25143</v>
      </c>
      <c r="CX637" s="740">
        <v>176</v>
      </c>
      <c r="CY637" s="26"/>
      <c r="CZ637" s="26"/>
      <c r="DA637" s="26"/>
      <c r="DB637" s="26"/>
      <c r="DC637" s="26"/>
      <c r="DD637" s="26" t="s">
        <v>645</v>
      </c>
      <c r="DE637" s="26" t="s">
        <v>6296</v>
      </c>
      <c r="DF637" s="26" t="s">
        <v>1061</v>
      </c>
      <c r="DG637" s="26" t="s">
        <v>6290</v>
      </c>
      <c r="DH637" s="26">
        <v>3097636739</v>
      </c>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c r="EU637" s="26"/>
      <c r="EV637" s="26"/>
      <c r="EW637" s="26"/>
      <c r="EX637" s="26"/>
      <c r="EY637" s="26"/>
    </row>
    <row r="638" spans="1:155" x14ac:dyDescent="0.2">
      <c r="A638" s="739">
        <v>11659</v>
      </c>
      <c r="B638" s="26" t="s">
        <v>6297</v>
      </c>
      <c r="C638" s="26"/>
      <c r="D638" s="26"/>
      <c r="E638" s="26"/>
      <c r="F638" s="26"/>
      <c r="G638" s="26"/>
      <c r="H638" s="26"/>
      <c r="I638" s="26"/>
      <c r="J638" s="26" t="s">
        <v>6287</v>
      </c>
      <c r="K638" s="26"/>
      <c r="L638" s="26" t="s">
        <v>2794</v>
      </c>
      <c r="M638" s="26" t="s">
        <v>2795</v>
      </c>
      <c r="N638" s="26" t="s">
        <v>550</v>
      </c>
      <c r="O638" s="738">
        <v>61710</v>
      </c>
      <c r="P638" s="26">
        <v>1</v>
      </c>
      <c r="Q638" s="26">
        <v>3097662991</v>
      </c>
      <c r="R638" s="26">
        <v>3097664655</v>
      </c>
      <c r="S638" s="26" t="s">
        <v>6298</v>
      </c>
      <c r="T638" s="26" t="s">
        <v>6299</v>
      </c>
      <c r="U638" s="26" t="s">
        <v>1122</v>
      </c>
      <c r="V638" s="26" t="s">
        <v>6290</v>
      </c>
      <c r="W638" s="26" t="s">
        <v>6291</v>
      </c>
      <c r="X638" s="26" t="s">
        <v>1826</v>
      </c>
      <c r="Y638" s="26" t="s">
        <v>6292</v>
      </c>
      <c r="Z638" s="26" t="s">
        <v>6293</v>
      </c>
      <c r="AA638" s="26" t="s">
        <v>6297</v>
      </c>
      <c r="AB638" s="26">
        <v>3097662991</v>
      </c>
      <c r="AC638" s="26"/>
      <c r="AD638" s="26">
        <v>3097664655</v>
      </c>
      <c r="AE638" s="26" t="s">
        <v>6290</v>
      </c>
      <c r="AF638" s="26" t="s">
        <v>6287</v>
      </c>
      <c r="AG638" s="26" t="s">
        <v>6294</v>
      </c>
      <c r="AH638" s="26" t="s">
        <v>2794</v>
      </c>
      <c r="AI638" s="26" t="s">
        <v>2795</v>
      </c>
      <c r="AJ638" s="26" t="s">
        <v>550</v>
      </c>
      <c r="AK638" s="548">
        <v>61710</v>
      </c>
      <c r="AL638" s="26">
        <v>1</v>
      </c>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t="s">
        <v>6295</v>
      </c>
      <c r="CG638" s="26"/>
      <c r="CH638" s="26"/>
      <c r="CI638" s="26"/>
      <c r="CJ638" s="26"/>
      <c r="CK638" s="26"/>
      <c r="CL638" s="26"/>
      <c r="CM638" s="26"/>
      <c r="CN638" s="26">
        <v>1497</v>
      </c>
      <c r="CO638" s="26">
        <v>738</v>
      </c>
      <c r="CP638" s="26"/>
      <c r="CQ638" s="26"/>
      <c r="CR638" s="26"/>
      <c r="CS638" s="26" t="s">
        <v>561</v>
      </c>
      <c r="CT638" s="26">
        <v>12</v>
      </c>
      <c r="CU638" s="26"/>
      <c r="CV638" s="26"/>
      <c r="CW638" s="26">
        <v>25151</v>
      </c>
      <c r="CX638" s="740">
        <v>176</v>
      </c>
      <c r="CY638" s="26"/>
      <c r="CZ638" s="26"/>
      <c r="DA638" s="26"/>
      <c r="DB638" s="26"/>
      <c r="DC638" s="26"/>
      <c r="DD638" s="26" t="s">
        <v>645</v>
      </c>
      <c r="DE638" s="26" t="s">
        <v>6296</v>
      </c>
      <c r="DF638" s="26" t="s">
        <v>1061</v>
      </c>
      <c r="DG638" s="26" t="s">
        <v>6290</v>
      </c>
      <c r="DH638" s="26">
        <v>3097662991</v>
      </c>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row>
    <row r="639" spans="1:155" x14ac:dyDescent="0.2">
      <c r="A639" s="739">
        <v>11660</v>
      </c>
      <c r="B639" s="26" t="s">
        <v>6300</v>
      </c>
      <c r="C639" s="26"/>
      <c r="D639" s="26"/>
      <c r="E639" s="26"/>
      <c r="F639" s="26"/>
      <c r="G639" s="26"/>
      <c r="H639" s="26"/>
      <c r="I639" s="26"/>
      <c r="J639" s="26" t="s">
        <v>6287</v>
      </c>
      <c r="K639" s="26"/>
      <c r="L639" s="26" t="s">
        <v>2794</v>
      </c>
      <c r="M639" s="26" t="s">
        <v>2795</v>
      </c>
      <c r="N639" s="26" t="s">
        <v>550</v>
      </c>
      <c r="O639" s="26">
        <v>61710</v>
      </c>
      <c r="P639" s="26" t="s">
        <v>545</v>
      </c>
      <c r="Q639" s="26">
        <v>3097662991</v>
      </c>
      <c r="R639" s="26">
        <v>3097664655</v>
      </c>
      <c r="S639" s="26" t="s">
        <v>6301</v>
      </c>
      <c r="T639" s="26" t="s">
        <v>6289</v>
      </c>
      <c r="U639" s="26" t="s">
        <v>1122</v>
      </c>
      <c r="V639" s="26" t="s">
        <v>6302</v>
      </c>
      <c r="W639" s="26" t="s">
        <v>6303</v>
      </c>
      <c r="X639" s="26" t="s">
        <v>1826</v>
      </c>
      <c r="Y639" s="26" t="s">
        <v>6292</v>
      </c>
      <c r="Z639" s="26" t="s">
        <v>6293</v>
      </c>
      <c r="AA639" s="26" t="s">
        <v>6300</v>
      </c>
      <c r="AB639" s="26">
        <v>3097662991</v>
      </c>
      <c r="AC639" s="26"/>
      <c r="AD639" s="26">
        <v>3097664655</v>
      </c>
      <c r="AE639" s="26" t="s">
        <v>6290</v>
      </c>
      <c r="AF639" s="26" t="s">
        <v>6287</v>
      </c>
      <c r="AG639" s="26" t="s">
        <v>545</v>
      </c>
      <c r="AH639" s="26" t="s">
        <v>2794</v>
      </c>
      <c r="AI639" s="26" t="s">
        <v>2795</v>
      </c>
      <c r="AJ639" s="26" t="s">
        <v>550</v>
      </c>
      <c r="AK639" s="548">
        <v>61710</v>
      </c>
      <c r="AL639" s="26" t="s">
        <v>545</v>
      </c>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t="s">
        <v>6295</v>
      </c>
      <c r="CG639" s="26"/>
      <c r="CH639" s="26"/>
      <c r="CI639" s="26"/>
      <c r="CJ639" s="26"/>
      <c r="CK639" s="26"/>
      <c r="CL639" s="26"/>
      <c r="CM639" s="26"/>
      <c r="CN639" s="26">
        <v>1498</v>
      </c>
      <c r="CO639" s="26">
        <v>706</v>
      </c>
      <c r="CP639" s="26"/>
      <c r="CQ639" s="26"/>
      <c r="CR639" s="26"/>
      <c r="CS639" s="26" t="s">
        <v>561</v>
      </c>
      <c r="CT639" s="26">
        <v>12</v>
      </c>
      <c r="CU639" s="26"/>
      <c r="CV639" s="26"/>
      <c r="CW639" s="26">
        <v>69108</v>
      </c>
      <c r="CX639" s="740">
        <v>176</v>
      </c>
      <c r="CY639" s="26"/>
      <c r="CZ639" s="26"/>
      <c r="DA639" s="26"/>
      <c r="DB639" s="26"/>
      <c r="DC639" s="26"/>
      <c r="DD639" s="26" t="s">
        <v>645</v>
      </c>
      <c r="DE639" s="26" t="s">
        <v>6296</v>
      </c>
      <c r="DF639" s="26" t="s">
        <v>1061</v>
      </c>
      <c r="DG639" s="26" t="s">
        <v>6304</v>
      </c>
      <c r="DH639" s="26">
        <v>3097662991</v>
      </c>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row>
    <row r="640" spans="1:155" x14ac:dyDescent="0.2">
      <c r="A640" s="739">
        <v>10239</v>
      </c>
      <c r="B640" s="26" t="s">
        <v>6305</v>
      </c>
      <c r="C640" s="26"/>
      <c r="D640" s="26"/>
      <c r="E640" s="26"/>
      <c r="F640" s="26"/>
      <c r="G640" s="26"/>
      <c r="H640" s="26"/>
      <c r="I640" s="26"/>
      <c r="J640" s="26" t="s">
        <v>6306</v>
      </c>
      <c r="K640" s="26" t="s">
        <v>6294</v>
      </c>
      <c r="L640" s="26" t="s">
        <v>2794</v>
      </c>
      <c r="M640" s="26" t="s">
        <v>2795</v>
      </c>
      <c r="N640" s="26" t="s">
        <v>550</v>
      </c>
      <c r="O640" s="738">
        <v>61710</v>
      </c>
      <c r="P640" s="26" t="s">
        <v>545</v>
      </c>
      <c r="Q640" s="26">
        <v>3097662991</v>
      </c>
      <c r="R640" s="26">
        <v>3097664655</v>
      </c>
      <c r="S640" s="26" t="s">
        <v>6288</v>
      </c>
      <c r="T640" s="26" t="s">
        <v>6289</v>
      </c>
      <c r="U640" s="26" t="s">
        <v>5174</v>
      </c>
      <c r="V640" s="26" t="s">
        <v>6290</v>
      </c>
      <c r="W640" s="26" t="s">
        <v>6291</v>
      </c>
      <c r="X640" s="26" t="s">
        <v>1826</v>
      </c>
      <c r="Y640" s="26" t="s">
        <v>6292</v>
      </c>
      <c r="Z640" s="26" t="s">
        <v>6293</v>
      </c>
      <c r="AA640" s="26" t="s">
        <v>6305</v>
      </c>
      <c r="AB640" s="26">
        <v>3097662991</v>
      </c>
      <c r="AC640" s="26"/>
      <c r="AD640" s="26">
        <v>3097664655</v>
      </c>
      <c r="AE640" s="26" t="s">
        <v>6290</v>
      </c>
      <c r="AF640" s="26" t="s">
        <v>6287</v>
      </c>
      <c r="AG640" s="26" t="s">
        <v>6294</v>
      </c>
      <c r="AH640" s="26" t="s">
        <v>2794</v>
      </c>
      <c r="AI640" s="26" t="s">
        <v>2795</v>
      </c>
      <c r="AJ640" s="26" t="s">
        <v>550</v>
      </c>
      <c r="AK640" s="548">
        <v>61710</v>
      </c>
      <c r="AL640" s="26">
        <v>1</v>
      </c>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t="s">
        <v>6295</v>
      </c>
      <c r="CG640" s="26"/>
      <c r="CH640" s="26"/>
      <c r="CI640" s="26"/>
      <c r="CJ640" s="26"/>
      <c r="CK640" s="26"/>
      <c r="CL640" s="26"/>
      <c r="CM640" s="26"/>
      <c r="CN640" s="26">
        <v>993</v>
      </c>
      <c r="CO640" s="26">
        <v>658</v>
      </c>
      <c r="CP640" s="26"/>
      <c r="CQ640" s="26"/>
      <c r="CR640" s="26"/>
      <c r="CS640" s="26" t="s">
        <v>561</v>
      </c>
      <c r="CT640" s="26">
        <v>12</v>
      </c>
      <c r="CU640" s="26"/>
      <c r="CV640" s="26"/>
      <c r="CW640" s="26">
        <v>25178</v>
      </c>
      <c r="CX640" s="740">
        <v>176</v>
      </c>
      <c r="CY640" s="26"/>
      <c r="CZ640" s="26"/>
      <c r="DA640" s="26"/>
      <c r="DB640" s="26"/>
      <c r="DC640" s="26"/>
      <c r="DD640" s="26" t="s">
        <v>645</v>
      </c>
      <c r="DE640" s="26" t="s">
        <v>6296</v>
      </c>
      <c r="DF640" s="26" t="s">
        <v>1061</v>
      </c>
      <c r="DG640" s="26" t="s">
        <v>6290</v>
      </c>
      <c r="DH640" s="26">
        <v>3097662991</v>
      </c>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row>
    <row r="641" spans="1:155" x14ac:dyDescent="0.2">
      <c r="A641" s="739">
        <v>10240</v>
      </c>
      <c r="B641" s="26" t="s">
        <v>6307</v>
      </c>
      <c r="C641" s="26"/>
      <c r="D641" s="26"/>
      <c r="E641" s="26"/>
      <c r="F641" s="26"/>
      <c r="G641" s="26"/>
      <c r="H641" s="26"/>
      <c r="I641" s="26"/>
      <c r="J641" s="26" t="s">
        <v>1529</v>
      </c>
      <c r="K641" s="26"/>
      <c r="L641" s="26" t="s">
        <v>1530</v>
      </c>
      <c r="M641" s="26" t="s">
        <v>1531</v>
      </c>
      <c r="N641" s="26" t="s">
        <v>1532</v>
      </c>
      <c r="O641" s="26">
        <v>46206</v>
      </c>
      <c r="P641" s="26">
        <v>368</v>
      </c>
      <c r="Q641" s="26">
        <v>3172851877</v>
      </c>
      <c r="R641" s="26">
        <v>3172857636</v>
      </c>
      <c r="S641" s="26" t="s">
        <v>1533</v>
      </c>
      <c r="T641" s="26" t="s">
        <v>1534</v>
      </c>
      <c r="U641" s="26" t="s">
        <v>1535</v>
      </c>
      <c r="V641" s="26" t="s">
        <v>1536</v>
      </c>
      <c r="W641" s="26" t="s">
        <v>1537</v>
      </c>
      <c r="X641" s="26" t="s">
        <v>1538</v>
      </c>
      <c r="Y641" s="26" t="s">
        <v>1539</v>
      </c>
      <c r="Z641" s="26" t="s">
        <v>1540</v>
      </c>
      <c r="AA641" s="26" t="s">
        <v>1541</v>
      </c>
      <c r="AB641" s="26">
        <v>3172852159</v>
      </c>
      <c r="AC641" s="26"/>
      <c r="AD641" s="26">
        <v>3172857636</v>
      </c>
      <c r="AE641" s="26" t="s">
        <v>1542</v>
      </c>
      <c r="AF641" s="26" t="s">
        <v>1529</v>
      </c>
      <c r="AG641" s="26"/>
      <c r="AH641" s="26" t="s">
        <v>1530</v>
      </c>
      <c r="AI641" s="26" t="s">
        <v>1531</v>
      </c>
      <c r="AJ641" s="26" t="s">
        <v>1532</v>
      </c>
      <c r="AK641" s="26">
        <v>46206</v>
      </c>
      <c r="AL641" s="26">
        <v>368</v>
      </c>
      <c r="AM641" s="26" t="s">
        <v>1543</v>
      </c>
      <c r="AN641" s="26" t="s">
        <v>1544</v>
      </c>
      <c r="AO641" s="26" t="s">
        <v>1545</v>
      </c>
      <c r="AP641" s="26" t="s">
        <v>1541</v>
      </c>
      <c r="AQ641" s="26">
        <v>3172854259</v>
      </c>
      <c r="AR641" s="26"/>
      <c r="AS641" s="26">
        <v>3172857636</v>
      </c>
      <c r="AT641" s="26" t="s">
        <v>1546</v>
      </c>
      <c r="AU641" s="26" t="s">
        <v>1529</v>
      </c>
      <c r="AV641" s="26"/>
      <c r="AW641" s="26" t="s">
        <v>1530</v>
      </c>
      <c r="AX641" s="26" t="s">
        <v>1531</v>
      </c>
      <c r="AY641" s="26" t="s">
        <v>1532</v>
      </c>
      <c r="AZ641" s="26" t="s">
        <v>1547</v>
      </c>
      <c r="BA641" s="26" t="s">
        <v>1548</v>
      </c>
      <c r="BB641" s="26" t="s">
        <v>717</v>
      </c>
      <c r="BC641" s="26" t="s">
        <v>1549</v>
      </c>
      <c r="BD641" s="26" t="s">
        <v>1540</v>
      </c>
      <c r="BE641" s="26" t="s">
        <v>1541</v>
      </c>
      <c r="BF641" s="26">
        <v>3172851346</v>
      </c>
      <c r="BG641" s="26"/>
      <c r="BH641" s="26">
        <v>3172857636</v>
      </c>
      <c r="BI641" s="26" t="s">
        <v>1550</v>
      </c>
      <c r="BJ641" s="26" t="s">
        <v>1529</v>
      </c>
      <c r="BK641" s="26"/>
      <c r="BL641" s="26" t="s">
        <v>1530</v>
      </c>
      <c r="BM641" s="26" t="s">
        <v>1531</v>
      </c>
      <c r="BN641" s="26" t="s">
        <v>1532</v>
      </c>
      <c r="BO641" s="26">
        <v>46206</v>
      </c>
      <c r="BP641" s="26">
        <v>368</v>
      </c>
      <c r="BQ641" s="26"/>
      <c r="BR641" s="26"/>
      <c r="BS641" s="26"/>
      <c r="BT641" s="26"/>
      <c r="BU641" s="26"/>
      <c r="BV641" s="26"/>
      <c r="BW641" s="26"/>
      <c r="BX641" s="26"/>
      <c r="BY641" s="26"/>
      <c r="BZ641" s="26"/>
      <c r="CA641" s="26"/>
      <c r="CB641" s="26"/>
      <c r="CC641" s="26"/>
      <c r="CD641" s="26"/>
      <c r="CE641" s="26"/>
      <c r="CF641" s="26" t="s">
        <v>1551</v>
      </c>
      <c r="CG641" s="26"/>
      <c r="CH641" s="26"/>
      <c r="CI641" s="26"/>
      <c r="CJ641" s="26"/>
      <c r="CK641" s="26"/>
      <c r="CL641" s="26"/>
      <c r="CM641" s="26"/>
      <c r="CN641" s="26">
        <v>504</v>
      </c>
      <c r="CO641" s="26">
        <v>728</v>
      </c>
      <c r="CP641" s="26">
        <v>566</v>
      </c>
      <c r="CQ641" s="26">
        <v>567</v>
      </c>
      <c r="CR641" s="26"/>
      <c r="CS641" s="26" t="s">
        <v>561</v>
      </c>
      <c r="CT641" s="26">
        <v>12</v>
      </c>
      <c r="CU641" s="26"/>
      <c r="CV641" s="26"/>
      <c r="CW641" s="26">
        <v>69116</v>
      </c>
      <c r="CX641" s="740">
        <v>619</v>
      </c>
      <c r="CY641" s="26"/>
      <c r="CZ641" s="26"/>
      <c r="DA641" s="26"/>
      <c r="DB641" s="26"/>
      <c r="DC641" s="26"/>
      <c r="DD641" s="26" t="s">
        <v>663</v>
      </c>
      <c r="DE641" s="26" t="s">
        <v>1552</v>
      </c>
      <c r="DF641" s="26" t="s">
        <v>1553</v>
      </c>
      <c r="DG641" s="26" t="s">
        <v>1554</v>
      </c>
      <c r="DH641" s="26">
        <v>3172851850</v>
      </c>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c r="EU641" s="26"/>
      <c r="EV641" s="26"/>
      <c r="EW641" s="26"/>
      <c r="EX641" s="26"/>
      <c r="EY641" s="26"/>
    </row>
    <row r="642" spans="1:155" x14ac:dyDescent="0.2">
      <c r="A642" s="739">
        <v>11661</v>
      </c>
      <c r="B642" s="26" t="s">
        <v>6308</v>
      </c>
      <c r="C642" s="26" t="s">
        <v>545</v>
      </c>
      <c r="D642" s="26"/>
      <c r="E642" s="26"/>
      <c r="F642" s="26"/>
      <c r="G642" s="26" t="s">
        <v>545</v>
      </c>
      <c r="H642" s="26" t="s">
        <v>545</v>
      </c>
      <c r="I642" s="26" t="s">
        <v>545</v>
      </c>
      <c r="J642" s="26" t="s">
        <v>6309</v>
      </c>
      <c r="K642" s="26"/>
      <c r="L642" s="26" t="s">
        <v>6310</v>
      </c>
      <c r="M642" s="26" t="s">
        <v>6311</v>
      </c>
      <c r="N642" s="26" t="s">
        <v>1186</v>
      </c>
      <c r="O642" s="26">
        <v>30162</v>
      </c>
      <c r="P642" s="26">
        <v>153</v>
      </c>
      <c r="Q642" s="26">
        <v>7062911054</v>
      </c>
      <c r="R642" s="26">
        <v>7062919459</v>
      </c>
      <c r="S642" s="26" t="s">
        <v>6312</v>
      </c>
      <c r="T642" s="26" t="s">
        <v>6313</v>
      </c>
      <c r="U642" s="26" t="s">
        <v>553</v>
      </c>
      <c r="V642" s="26" t="s">
        <v>6314</v>
      </c>
      <c r="W642" s="26" t="s">
        <v>545</v>
      </c>
      <c r="X642" s="26" t="s">
        <v>765</v>
      </c>
      <c r="Y642" s="26" t="s">
        <v>6315</v>
      </c>
      <c r="Z642" s="26" t="s">
        <v>695</v>
      </c>
      <c r="AA642" s="26" t="s">
        <v>6308</v>
      </c>
      <c r="AB642" s="26">
        <v>7062911054</v>
      </c>
      <c r="AC642" s="26"/>
      <c r="AD642" s="26">
        <v>7063782959</v>
      </c>
      <c r="AE642" s="26" t="s">
        <v>6316</v>
      </c>
      <c r="AF642" s="26" t="s">
        <v>6317</v>
      </c>
      <c r="AG642" s="26" t="s">
        <v>545</v>
      </c>
      <c r="AH642" s="26" t="s">
        <v>6310</v>
      </c>
      <c r="AI642" s="26" t="s">
        <v>6311</v>
      </c>
      <c r="AJ642" s="26" t="s">
        <v>1186</v>
      </c>
      <c r="AK642" s="26">
        <v>30165</v>
      </c>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t="s">
        <v>6318</v>
      </c>
      <c r="CG642" s="26"/>
      <c r="CH642" s="26"/>
      <c r="CI642" s="26"/>
      <c r="CJ642" s="26"/>
      <c r="CK642" s="26"/>
      <c r="CL642" s="26"/>
      <c r="CM642" s="26"/>
      <c r="CN642" s="26">
        <v>1499</v>
      </c>
      <c r="CO642" s="26">
        <v>1637</v>
      </c>
      <c r="CP642" s="26"/>
      <c r="CQ642" s="26"/>
      <c r="CR642" s="26"/>
      <c r="CS642" s="26" t="s">
        <v>561</v>
      </c>
      <c r="CT642" s="26">
        <v>12</v>
      </c>
      <c r="CU642" s="26"/>
      <c r="CV642" s="26"/>
      <c r="CW642" s="26">
        <v>69132</v>
      </c>
      <c r="CX642" s="26" t="s">
        <v>545</v>
      </c>
      <c r="CY642" s="26"/>
      <c r="CZ642" s="26"/>
      <c r="DA642" s="26"/>
      <c r="DB642" s="26"/>
      <c r="DC642" s="26" t="s">
        <v>545</v>
      </c>
      <c r="DD642" s="26" t="s">
        <v>6319</v>
      </c>
      <c r="DE642" s="26" t="s">
        <v>1257</v>
      </c>
      <c r="DF642" s="26" t="s">
        <v>647</v>
      </c>
      <c r="DG642" s="26" t="s">
        <v>6320</v>
      </c>
      <c r="DH642" s="26">
        <v>7062911054</v>
      </c>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c r="EU642" s="26"/>
      <c r="EV642" s="26"/>
      <c r="EW642" s="26"/>
      <c r="EX642" s="26"/>
      <c r="EY642" s="26"/>
    </row>
    <row r="643" spans="1:155" x14ac:dyDescent="0.2">
      <c r="A643" s="739">
        <v>10534</v>
      </c>
      <c r="B643" s="26" t="s">
        <v>6321</v>
      </c>
      <c r="C643" s="26"/>
      <c r="D643" s="26"/>
      <c r="E643" s="26"/>
      <c r="F643" s="26"/>
      <c r="G643" s="26"/>
      <c r="H643" s="26"/>
      <c r="I643" s="26"/>
      <c r="J643" s="26" t="s">
        <v>6322</v>
      </c>
      <c r="K643" s="26"/>
      <c r="L643" s="26" t="s">
        <v>865</v>
      </c>
      <c r="M643" s="26" t="s">
        <v>1300</v>
      </c>
      <c r="N643" s="26" t="s">
        <v>973</v>
      </c>
      <c r="O643" s="26">
        <v>76021</v>
      </c>
      <c r="P643" s="26" t="s">
        <v>545</v>
      </c>
      <c r="Q643" s="26">
        <v>8172652000</v>
      </c>
      <c r="R643" s="26"/>
      <c r="S643" s="26" t="s">
        <v>1594</v>
      </c>
      <c r="T643" s="26" t="s">
        <v>2663</v>
      </c>
      <c r="U643" s="26" t="s">
        <v>5545</v>
      </c>
      <c r="V643" s="26" t="s">
        <v>5546</v>
      </c>
      <c r="W643" s="26" t="s">
        <v>545</v>
      </c>
      <c r="X643" s="26" t="s">
        <v>4819</v>
      </c>
      <c r="Y643" s="26" t="s">
        <v>5547</v>
      </c>
      <c r="Z643" s="26" t="s">
        <v>1640</v>
      </c>
      <c r="AA643" s="26" t="s">
        <v>6321</v>
      </c>
      <c r="AB643" s="26">
        <v>8172652000</v>
      </c>
      <c r="AC643" s="26">
        <v>1503</v>
      </c>
      <c r="AD643" s="26">
        <v>8772865765</v>
      </c>
      <c r="AE643" s="26" t="s">
        <v>5548</v>
      </c>
      <c r="AF643" s="26" t="s">
        <v>5544</v>
      </c>
      <c r="AG643" s="26" t="s">
        <v>545</v>
      </c>
      <c r="AH643" s="26" t="s">
        <v>865</v>
      </c>
      <c r="AI643" s="26" t="s">
        <v>1300</v>
      </c>
      <c r="AJ643" s="26" t="s">
        <v>973</v>
      </c>
      <c r="AK643" s="26">
        <v>76021</v>
      </c>
      <c r="AL643" s="26" t="s">
        <v>545</v>
      </c>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v>1902</v>
      </c>
      <c r="CO643" s="26">
        <v>2875</v>
      </c>
      <c r="CP643" s="26"/>
      <c r="CQ643" s="26"/>
      <c r="CR643" s="26"/>
      <c r="CS643" s="26" t="s">
        <v>561</v>
      </c>
      <c r="CT643" s="26">
        <v>12</v>
      </c>
      <c r="CU643" s="26"/>
      <c r="CV643" s="26"/>
      <c r="CW643" s="26">
        <v>12831</v>
      </c>
      <c r="CX643" s="26"/>
      <c r="CY643" s="26"/>
      <c r="CZ643" s="26"/>
      <c r="DA643" s="26"/>
      <c r="DB643" s="26"/>
      <c r="DC643" s="26"/>
      <c r="DD643" s="26" t="s">
        <v>1504</v>
      </c>
      <c r="DE643" s="26" t="s">
        <v>5549</v>
      </c>
      <c r="DF643" s="26" t="s">
        <v>1663</v>
      </c>
      <c r="DG643" s="26" t="s">
        <v>5550</v>
      </c>
      <c r="DH643" s="26">
        <v>8172652000</v>
      </c>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c r="EU643" s="26"/>
      <c r="EV643" s="26"/>
      <c r="EW643" s="26"/>
      <c r="EX643" s="26"/>
      <c r="EY643" s="26"/>
    </row>
    <row r="644" spans="1:155" x14ac:dyDescent="0.2">
      <c r="A644" s="739">
        <v>11749</v>
      </c>
      <c r="B644" s="26" t="s">
        <v>6323</v>
      </c>
      <c r="C644" s="26"/>
      <c r="D644" s="26"/>
      <c r="E644" s="26"/>
      <c r="F644" s="26"/>
      <c r="G644" s="26"/>
      <c r="H644" s="26"/>
      <c r="I644" s="26"/>
      <c r="J644" s="26" t="s">
        <v>6113</v>
      </c>
      <c r="K644" s="26" t="s">
        <v>6114</v>
      </c>
      <c r="L644" s="26" t="s">
        <v>5563</v>
      </c>
      <c r="M644" s="26" t="s">
        <v>1635</v>
      </c>
      <c r="N644" s="26" t="s">
        <v>1532</v>
      </c>
      <c r="O644" s="26">
        <v>46290</v>
      </c>
      <c r="P644" s="26" t="s">
        <v>545</v>
      </c>
      <c r="Q644" s="26">
        <v>3172082200</v>
      </c>
      <c r="R644" s="26">
        <v>3175872221</v>
      </c>
      <c r="S644" s="26" t="s">
        <v>702</v>
      </c>
      <c r="T644" s="26" t="s">
        <v>5242</v>
      </c>
      <c r="U644" s="26" t="s">
        <v>6115</v>
      </c>
      <c r="V644" s="26" t="s">
        <v>6324</v>
      </c>
      <c r="W644" s="26" t="s">
        <v>6117</v>
      </c>
      <c r="X644" s="26" t="s">
        <v>702</v>
      </c>
      <c r="Y644" s="26" t="s">
        <v>5242</v>
      </c>
      <c r="Z644" s="26" t="s">
        <v>6115</v>
      </c>
      <c r="AA644" s="26" t="s">
        <v>6323</v>
      </c>
      <c r="AB644" s="26">
        <v>3172082200</v>
      </c>
      <c r="AC644" s="26"/>
      <c r="AD644" s="26">
        <v>3175872221</v>
      </c>
      <c r="AE644" s="26" t="s">
        <v>6325</v>
      </c>
      <c r="AF644" s="26" t="s">
        <v>6113</v>
      </c>
      <c r="AG644" s="26" t="s">
        <v>6114</v>
      </c>
      <c r="AH644" s="26" t="s">
        <v>5563</v>
      </c>
      <c r="AI644" s="26" t="s">
        <v>1635</v>
      </c>
      <c r="AJ644" s="26" t="s">
        <v>1532</v>
      </c>
      <c r="AK644" s="26">
        <v>46290</v>
      </c>
      <c r="AL644" s="26" t="s">
        <v>545</v>
      </c>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t="s">
        <v>6326</v>
      </c>
      <c r="CG644" s="26"/>
      <c r="CH644" s="26"/>
      <c r="CI644" s="26"/>
      <c r="CJ644" s="26"/>
      <c r="CK644" s="26"/>
      <c r="CL644" s="26"/>
      <c r="CM644" s="26"/>
      <c r="CN644" s="26">
        <v>2920</v>
      </c>
      <c r="CO644" s="26">
        <v>1753</v>
      </c>
      <c r="CP644" s="26"/>
      <c r="CQ644" s="26"/>
      <c r="CR644" s="26"/>
      <c r="CS644" s="26" t="s">
        <v>561</v>
      </c>
      <c r="CT644" s="26">
        <v>12</v>
      </c>
      <c r="CU644" s="26"/>
      <c r="CV644" s="26"/>
      <c r="CW644" s="26">
        <v>89184</v>
      </c>
      <c r="CX644" s="26" t="s">
        <v>545</v>
      </c>
      <c r="CY644" s="26"/>
      <c r="CZ644" s="26"/>
      <c r="DA644" s="26"/>
      <c r="DB644" s="26"/>
      <c r="DC644" s="26"/>
      <c r="DD644" s="26" t="s">
        <v>1656</v>
      </c>
      <c r="DE644" s="26" t="s">
        <v>1525</v>
      </c>
      <c r="DF644" s="26" t="s">
        <v>6119</v>
      </c>
      <c r="DG644" s="26" t="s">
        <v>6120</v>
      </c>
      <c r="DH644" s="26">
        <v>3172082200</v>
      </c>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c r="EU644" s="26"/>
      <c r="EV644" s="26"/>
      <c r="EW644" s="26"/>
      <c r="EX644" s="26"/>
      <c r="EY644" s="26"/>
    </row>
    <row r="645" spans="1:155" x14ac:dyDescent="0.2">
      <c r="A645" s="739">
        <v>10241</v>
      </c>
      <c r="B645" s="26" t="s">
        <v>6327</v>
      </c>
      <c r="C645" s="26"/>
      <c r="D645" s="26"/>
      <c r="E645" s="26"/>
      <c r="F645" s="26"/>
      <c r="G645" s="26"/>
      <c r="H645" s="26"/>
      <c r="I645" s="26"/>
      <c r="J645" s="26" t="s">
        <v>1453</v>
      </c>
      <c r="K645" s="26" t="s">
        <v>1454</v>
      </c>
      <c r="L645" s="26" t="s">
        <v>1455</v>
      </c>
      <c r="M645" s="26" t="s">
        <v>1456</v>
      </c>
      <c r="N645" s="26" t="s">
        <v>973</v>
      </c>
      <c r="O645" s="26">
        <v>78758</v>
      </c>
      <c r="P645" s="26" t="s">
        <v>545</v>
      </c>
      <c r="Q645" s="26">
        <v>6152342973</v>
      </c>
      <c r="R645" s="26">
        <v>5124671399</v>
      </c>
      <c r="S645" s="26" t="s">
        <v>1457</v>
      </c>
      <c r="T645" s="26" t="s">
        <v>1405</v>
      </c>
      <c r="U645" s="26" t="s">
        <v>1458</v>
      </c>
      <c r="V645" s="26" t="s">
        <v>1459</v>
      </c>
      <c r="W645" s="26" t="s">
        <v>1460</v>
      </c>
      <c r="X645" s="26" t="s">
        <v>1461</v>
      </c>
      <c r="Y645" s="26" t="s">
        <v>1462</v>
      </c>
      <c r="Z645" s="26" t="s">
        <v>1463</v>
      </c>
      <c r="AA645" s="26" t="s">
        <v>6327</v>
      </c>
      <c r="AB645" s="26">
        <v>5128074824</v>
      </c>
      <c r="AC645" s="26"/>
      <c r="AD645" s="26">
        <v>5124671399</v>
      </c>
      <c r="AE645" s="26" t="s">
        <v>1464</v>
      </c>
      <c r="AF645" s="26" t="s">
        <v>1453</v>
      </c>
      <c r="AG645" s="26" t="s">
        <v>1454</v>
      </c>
      <c r="AH645" s="26" t="s">
        <v>1455</v>
      </c>
      <c r="AI645" s="26" t="s">
        <v>1471</v>
      </c>
      <c r="AJ645" s="26" t="s">
        <v>973</v>
      </c>
      <c r="AK645" s="26">
        <v>78758</v>
      </c>
      <c r="AL645" s="26" t="s">
        <v>545</v>
      </c>
      <c r="AM645" s="26" t="s">
        <v>1466</v>
      </c>
      <c r="AN645" s="26" t="s">
        <v>1467</v>
      </c>
      <c r="AO645" s="26" t="s">
        <v>1468</v>
      </c>
      <c r="AP645" s="26" t="s">
        <v>6327</v>
      </c>
      <c r="AQ645" s="26">
        <v>5128074950</v>
      </c>
      <c r="AR645" s="26"/>
      <c r="AS645" s="26">
        <v>5123020884</v>
      </c>
      <c r="AT645" s="26" t="s">
        <v>1470</v>
      </c>
      <c r="AU645" s="26" t="s">
        <v>1453</v>
      </c>
      <c r="AV645" s="26" t="s">
        <v>1454</v>
      </c>
      <c r="AW645" s="26" t="s">
        <v>1455</v>
      </c>
      <c r="AX645" s="26" t="s">
        <v>1471</v>
      </c>
      <c r="AY645" s="26" t="s">
        <v>973</v>
      </c>
      <c r="AZ645" s="26" t="s">
        <v>1472</v>
      </c>
      <c r="BA645" s="26" t="s">
        <v>545</v>
      </c>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t="s">
        <v>1473</v>
      </c>
      <c r="CG645" s="26"/>
      <c r="CH645" s="26"/>
      <c r="CI645" s="26"/>
      <c r="CJ645" s="26"/>
      <c r="CK645" s="26"/>
      <c r="CL645" s="26"/>
      <c r="CM645" s="26"/>
      <c r="CN645" s="26">
        <v>994</v>
      </c>
      <c r="CO645" s="26">
        <v>540</v>
      </c>
      <c r="CP645" s="26">
        <v>2148</v>
      </c>
      <c r="CQ645" s="26"/>
      <c r="CR645" s="26"/>
      <c r="CS645" s="26" t="s">
        <v>561</v>
      </c>
      <c r="CT645" s="26">
        <v>12</v>
      </c>
      <c r="CU645" s="26"/>
      <c r="CV645" s="26"/>
      <c r="CW645" s="26">
        <v>77399</v>
      </c>
      <c r="CX645" s="740">
        <v>901</v>
      </c>
      <c r="CY645" s="26"/>
      <c r="CZ645" s="26"/>
      <c r="DA645" s="26"/>
      <c r="DB645" s="26"/>
      <c r="DC645" s="26"/>
      <c r="DD645" s="26" t="s">
        <v>663</v>
      </c>
      <c r="DE645" s="26" t="s">
        <v>1474</v>
      </c>
      <c r="DF645" s="26" t="s">
        <v>1475</v>
      </c>
      <c r="DG645" s="26" t="s">
        <v>1476</v>
      </c>
      <c r="DH645" s="26">
        <v>5128074966</v>
      </c>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c r="EU645" s="26"/>
      <c r="EV645" s="26"/>
      <c r="EW645" s="26"/>
      <c r="EX645" s="26"/>
      <c r="EY645" s="26"/>
    </row>
    <row r="646" spans="1:155" x14ac:dyDescent="0.2">
      <c r="A646" s="739">
        <v>11662</v>
      </c>
      <c r="B646" s="26" t="s">
        <v>6328</v>
      </c>
      <c r="C646" s="26"/>
      <c r="D646" s="26"/>
      <c r="E646" s="26"/>
      <c r="F646" s="26"/>
      <c r="G646" s="26"/>
      <c r="H646" s="26"/>
      <c r="I646" s="26"/>
      <c r="J646" s="26" t="s">
        <v>6329</v>
      </c>
      <c r="K646" s="26"/>
      <c r="L646" s="26" t="s">
        <v>6330</v>
      </c>
      <c r="M646" s="26" t="s">
        <v>1683</v>
      </c>
      <c r="N646" s="26" t="s">
        <v>1025</v>
      </c>
      <c r="O646" s="738">
        <v>7054</v>
      </c>
      <c r="P646" s="26" t="s">
        <v>545</v>
      </c>
      <c r="Q646" s="26">
        <v>2018472814</v>
      </c>
      <c r="R646" s="26">
        <v>2018471793</v>
      </c>
      <c r="S646" s="26" t="s">
        <v>3435</v>
      </c>
      <c r="T646" s="26" t="s">
        <v>6331</v>
      </c>
      <c r="U646" s="26" t="s">
        <v>6332</v>
      </c>
      <c r="V646" s="26" t="s">
        <v>6333</v>
      </c>
      <c r="W646" s="26" t="s">
        <v>6334</v>
      </c>
      <c r="X646" s="26" t="s">
        <v>6335</v>
      </c>
      <c r="Y646" s="26" t="s">
        <v>6336</v>
      </c>
      <c r="Z646" s="26" t="s">
        <v>6337</v>
      </c>
      <c r="AA646" s="26" t="s">
        <v>6328</v>
      </c>
      <c r="AB646" s="26">
        <v>2018472821</v>
      </c>
      <c r="AC646" s="26"/>
      <c r="AD646" s="26">
        <v>2018471793</v>
      </c>
      <c r="AE646" s="26" t="s">
        <v>6338</v>
      </c>
      <c r="AF646" s="26" t="s">
        <v>6329</v>
      </c>
      <c r="AG646" s="26" t="s">
        <v>1454</v>
      </c>
      <c r="AH646" s="26" t="s">
        <v>6330</v>
      </c>
      <c r="AI646" s="26" t="s">
        <v>1683</v>
      </c>
      <c r="AJ646" s="26" t="s">
        <v>1025</v>
      </c>
      <c r="AK646" s="548">
        <v>7054</v>
      </c>
      <c r="AL646" s="26" t="s">
        <v>545</v>
      </c>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t="s">
        <v>6339</v>
      </c>
      <c r="CG646" s="26"/>
      <c r="CH646" s="26"/>
      <c r="CI646" s="26"/>
      <c r="CJ646" s="26"/>
      <c r="CK646" s="26"/>
      <c r="CL646" s="26"/>
      <c r="CM646" s="26"/>
      <c r="CN646" s="26">
        <v>1500</v>
      </c>
      <c r="CO646" s="26">
        <v>1814</v>
      </c>
      <c r="CP646" s="26"/>
      <c r="CQ646" s="26"/>
      <c r="CR646" s="26"/>
      <c r="CS646" s="26" t="s">
        <v>561</v>
      </c>
      <c r="CT646" s="26">
        <v>12</v>
      </c>
      <c r="CU646" s="26"/>
      <c r="CV646" s="26"/>
      <c r="CW646" s="26">
        <v>40436</v>
      </c>
      <c r="CX646" s="740">
        <v>12</v>
      </c>
      <c r="CY646" s="26"/>
      <c r="CZ646" s="26"/>
      <c r="DA646" s="26"/>
      <c r="DB646" s="26"/>
      <c r="DC646" s="26"/>
      <c r="DD646" s="26" t="s">
        <v>4931</v>
      </c>
      <c r="DE646" s="26" t="s">
        <v>6340</v>
      </c>
      <c r="DF646" s="26" t="s">
        <v>6341</v>
      </c>
      <c r="DG646" s="26" t="s">
        <v>6342</v>
      </c>
      <c r="DH646" s="26">
        <v>2018478600</v>
      </c>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c r="EU646" s="26"/>
      <c r="EV646" s="26"/>
      <c r="EW646" s="26"/>
      <c r="EX646" s="26"/>
      <c r="EY646" s="26"/>
    </row>
    <row r="647" spans="1:155" x14ac:dyDescent="0.2">
      <c r="A647" s="739">
        <v>10306</v>
      </c>
      <c r="B647" s="26" t="s">
        <v>6343</v>
      </c>
      <c r="C647" s="26"/>
      <c r="D647" s="26"/>
      <c r="E647" s="26"/>
      <c r="F647" s="26"/>
      <c r="G647" s="26"/>
      <c r="H647" s="26"/>
      <c r="I647" s="26"/>
      <c r="J647" s="26" t="s">
        <v>2916</v>
      </c>
      <c r="K647" s="26"/>
      <c r="L647" s="26" t="s">
        <v>2917</v>
      </c>
      <c r="M647" s="26" t="s">
        <v>4172</v>
      </c>
      <c r="N647" s="26" t="s">
        <v>1119</v>
      </c>
      <c r="O647" s="26">
        <v>2481</v>
      </c>
      <c r="P647" s="26" t="s">
        <v>545</v>
      </c>
      <c r="Q647" s="26">
        <v>7814463267</v>
      </c>
      <c r="R647" s="26"/>
      <c r="S647" s="26" t="s">
        <v>5658</v>
      </c>
      <c r="T647" s="26" t="s">
        <v>5659</v>
      </c>
      <c r="U647" s="26" t="s">
        <v>647</v>
      </c>
      <c r="V647" s="26" t="s">
        <v>4174</v>
      </c>
      <c r="W647" s="26" t="s">
        <v>4175</v>
      </c>
      <c r="X647" s="26" t="s">
        <v>6344</v>
      </c>
      <c r="Y647" s="26" t="s">
        <v>6345</v>
      </c>
      <c r="Z647" s="26" t="s">
        <v>6346</v>
      </c>
      <c r="AA647" s="26" t="s">
        <v>4178</v>
      </c>
      <c r="AB647" s="26">
        <v>7812364882</v>
      </c>
      <c r="AC647" s="26"/>
      <c r="AD647" s="26"/>
      <c r="AE647" s="26" t="s">
        <v>4174</v>
      </c>
      <c r="AF647" s="26" t="s">
        <v>2916</v>
      </c>
      <c r="AG647" s="26" t="s">
        <v>545</v>
      </c>
      <c r="AH647" s="26" t="s">
        <v>2917</v>
      </c>
      <c r="AI647" s="26" t="s">
        <v>4172</v>
      </c>
      <c r="AJ647" s="26" t="s">
        <v>1119</v>
      </c>
      <c r="AK647" s="26">
        <v>2481</v>
      </c>
      <c r="AL647" s="26" t="s">
        <v>545</v>
      </c>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t="s">
        <v>4182</v>
      </c>
      <c r="CG647" s="26"/>
      <c r="CH647" s="26"/>
      <c r="CI647" s="26"/>
      <c r="CJ647" s="26"/>
      <c r="CK647" s="26"/>
      <c r="CL647" s="26"/>
      <c r="CM647" s="26"/>
      <c r="CN647" s="26">
        <v>1030</v>
      </c>
      <c r="CO647" s="26">
        <v>553</v>
      </c>
      <c r="CP647" s="26"/>
      <c r="CQ647" s="26"/>
      <c r="CR647" s="26"/>
      <c r="CS647" s="26" t="s">
        <v>561</v>
      </c>
      <c r="CT647" s="26">
        <v>12</v>
      </c>
      <c r="CU647" s="26"/>
      <c r="CV647" s="26"/>
      <c r="CW647" s="26">
        <v>80926</v>
      </c>
      <c r="CX647" s="740">
        <v>549</v>
      </c>
      <c r="CY647" s="26"/>
      <c r="CZ647" s="26"/>
      <c r="DA647" s="26"/>
      <c r="DB647" s="26"/>
      <c r="DC647" s="26"/>
      <c r="DD647" s="26" t="s">
        <v>3934</v>
      </c>
      <c r="DE647" s="26" t="s">
        <v>4179</v>
      </c>
      <c r="DF647" s="26" t="s">
        <v>4180</v>
      </c>
      <c r="DG647" s="26" t="s">
        <v>4174</v>
      </c>
      <c r="DH647" s="26">
        <v>7812634882</v>
      </c>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row>
    <row r="648" spans="1:155" x14ac:dyDescent="0.2">
      <c r="A648" s="739">
        <v>10244</v>
      </c>
      <c r="B648" s="26" t="s">
        <v>6347</v>
      </c>
      <c r="C648" s="26"/>
      <c r="D648" s="26"/>
      <c r="E648" s="26"/>
      <c r="F648" s="26"/>
      <c r="G648" s="26"/>
      <c r="H648" s="26"/>
      <c r="I648" s="26"/>
      <c r="J648" s="26" t="s">
        <v>2916</v>
      </c>
      <c r="K648" s="26"/>
      <c r="L648" s="26" t="s">
        <v>2917</v>
      </c>
      <c r="M648" s="26" t="s">
        <v>4172</v>
      </c>
      <c r="N648" s="26" t="s">
        <v>1119</v>
      </c>
      <c r="O648" s="738">
        <v>2481</v>
      </c>
      <c r="P648" s="26" t="s">
        <v>545</v>
      </c>
      <c r="Q648" s="26">
        <v>7814463267</v>
      </c>
      <c r="R648" s="26"/>
      <c r="S648" s="26" t="s">
        <v>6348</v>
      </c>
      <c r="T648" s="26" t="s">
        <v>6349</v>
      </c>
      <c r="U648" s="26" t="s">
        <v>855</v>
      </c>
      <c r="V648" s="26" t="s">
        <v>4174</v>
      </c>
      <c r="W648" s="26" t="s">
        <v>6350</v>
      </c>
      <c r="X648" s="26" t="s">
        <v>2155</v>
      </c>
      <c r="Y648" s="26" t="s">
        <v>4176</v>
      </c>
      <c r="Z648" s="26" t="s">
        <v>4177</v>
      </c>
      <c r="AA648" s="26" t="s">
        <v>4178</v>
      </c>
      <c r="AB648" s="26">
        <v>7812634882</v>
      </c>
      <c r="AC648" s="26"/>
      <c r="AD648" s="26"/>
      <c r="AE648" s="26" t="s">
        <v>4174</v>
      </c>
      <c r="AF648" s="26" t="s">
        <v>2916</v>
      </c>
      <c r="AG648" s="26" t="s">
        <v>545</v>
      </c>
      <c r="AH648" s="26" t="s">
        <v>2917</v>
      </c>
      <c r="AI648" s="26" t="s">
        <v>4172</v>
      </c>
      <c r="AJ648" s="26" t="s">
        <v>1119</v>
      </c>
      <c r="AK648" s="26">
        <v>2481</v>
      </c>
      <c r="AL648" s="26" t="s">
        <v>545</v>
      </c>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t="s">
        <v>4182</v>
      </c>
      <c r="CG648" s="26"/>
      <c r="CH648" s="26"/>
      <c r="CI648" s="26"/>
      <c r="CJ648" s="26"/>
      <c r="CK648" s="26"/>
      <c r="CL648" s="26"/>
      <c r="CM648" s="26"/>
      <c r="CN648" s="26">
        <v>997</v>
      </c>
      <c r="CO648" s="26">
        <v>748</v>
      </c>
      <c r="CP648" s="26"/>
      <c r="CQ648" s="26"/>
      <c r="CR648" s="26"/>
      <c r="CS648" s="26" t="s">
        <v>561</v>
      </c>
      <c r="CT648" s="26">
        <v>12</v>
      </c>
      <c r="CU648" s="26"/>
      <c r="CV648" s="26"/>
      <c r="CW648" s="26">
        <v>80802</v>
      </c>
      <c r="CX648" s="740">
        <v>549</v>
      </c>
      <c r="CY648" s="26"/>
      <c r="CZ648" s="26"/>
      <c r="DA648" s="26"/>
      <c r="DB648" s="26"/>
      <c r="DC648" s="26"/>
      <c r="DD648" s="26" t="s">
        <v>3934</v>
      </c>
      <c r="DE648" s="26" t="s">
        <v>4179</v>
      </c>
      <c r="DF648" s="26" t="s">
        <v>4180</v>
      </c>
      <c r="DG648" s="26" t="s">
        <v>4174</v>
      </c>
      <c r="DH648" s="26">
        <v>7812634882</v>
      </c>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c r="EU648" s="26"/>
      <c r="EV648" s="26"/>
      <c r="EW648" s="26"/>
      <c r="EX648" s="26"/>
      <c r="EY648" s="26"/>
    </row>
    <row r="649" spans="1:155" x14ac:dyDescent="0.2">
      <c r="A649" s="739">
        <v>10246</v>
      </c>
      <c r="B649" s="26" t="s">
        <v>6351</v>
      </c>
      <c r="C649" s="26"/>
      <c r="D649" s="26"/>
      <c r="E649" s="26"/>
      <c r="F649" s="26"/>
      <c r="G649" s="26"/>
      <c r="H649" s="26"/>
      <c r="I649" s="26" t="s">
        <v>545</v>
      </c>
      <c r="J649" s="26" t="s">
        <v>6352</v>
      </c>
      <c r="K649" s="26"/>
      <c r="L649" s="26" t="s">
        <v>6353</v>
      </c>
      <c r="M649" s="26" t="s">
        <v>1560</v>
      </c>
      <c r="N649" s="26" t="s">
        <v>1561</v>
      </c>
      <c r="O649" s="26">
        <v>64086</v>
      </c>
      <c r="P649" s="548" t="s">
        <v>545</v>
      </c>
      <c r="Q649" s="26">
        <v>8162575500</v>
      </c>
      <c r="R649" s="26"/>
      <c r="S649" s="26" t="s">
        <v>2528</v>
      </c>
      <c r="T649" s="26" t="s">
        <v>6354</v>
      </c>
      <c r="U649" s="26" t="s">
        <v>647</v>
      </c>
      <c r="V649" s="26" t="s">
        <v>6355</v>
      </c>
      <c r="W649" s="26" t="s">
        <v>545</v>
      </c>
      <c r="X649" s="26" t="s">
        <v>3934</v>
      </c>
      <c r="Y649" s="26" t="s">
        <v>6356</v>
      </c>
      <c r="Z649" s="26" t="s">
        <v>3551</v>
      </c>
      <c r="AA649" s="26" t="s">
        <v>6351</v>
      </c>
      <c r="AB649" s="26">
        <v>8162575500</v>
      </c>
      <c r="AC649" s="26"/>
      <c r="AD649" s="26"/>
      <c r="AE649" s="26" t="s">
        <v>6355</v>
      </c>
      <c r="AF649" s="26" t="s">
        <v>6352</v>
      </c>
      <c r="AG649" s="26" t="s">
        <v>545</v>
      </c>
      <c r="AH649" s="26" t="s">
        <v>6353</v>
      </c>
      <c r="AI649" s="26" t="s">
        <v>1560</v>
      </c>
      <c r="AJ649" s="26" t="s">
        <v>1561</v>
      </c>
      <c r="AK649" s="26">
        <v>64086</v>
      </c>
      <c r="AL649" s="548" t="s">
        <v>545</v>
      </c>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t="s">
        <v>545</v>
      </c>
      <c r="CG649" s="26"/>
      <c r="CH649" s="26"/>
      <c r="CI649" s="26"/>
      <c r="CJ649" s="26"/>
      <c r="CK649" s="26"/>
      <c r="CL649" s="26"/>
      <c r="CM649" s="26"/>
      <c r="CN649" s="26">
        <v>1503</v>
      </c>
      <c r="CO649" s="26">
        <v>694</v>
      </c>
      <c r="CP649" s="26"/>
      <c r="CQ649" s="26"/>
      <c r="CR649" s="26"/>
      <c r="CS649" s="26" t="s">
        <v>561</v>
      </c>
      <c r="CT649" s="26">
        <v>12</v>
      </c>
      <c r="CU649" s="26"/>
      <c r="CV649" s="26"/>
      <c r="CW649" s="26">
        <v>69310</v>
      </c>
      <c r="CX649" s="26" t="s">
        <v>545</v>
      </c>
      <c r="CY649" s="26"/>
      <c r="CZ649" s="26"/>
      <c r="DA649" s="26"/>
      <c r="DB649" s="26"/>
      <c r="DC649" s="26" t="s">
        <v>545</v>
      </c>
      <c r="DD649" s="26" t="s">
        <v>6357</v>
      </c>
      <c r="DE649" s="26" t="s">
        <v>6358</v>
      </c>
      <c r="DF649" s="26" t="s">
        <v>6359</v>
      </c>
      <c r="DG649" s="26" t="s">
        <v>6360</v>
      </c>
      <c r="DH649" s="26">
        <v>8162575500</v>
      </c>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c r="EU649" s="26"/>
      <c r="EV649" s="26"/>
      <c r="EW649" s="26"/>
      <c r="EX649" s="26"/>
      <c r="EY649" s="26"/>
    </row>
    <row r="650" spans="1:155" x14ac:dyDescent="0.2">
      <c r="A650" s="739">
        <v>11554</v>
      </c>
      <c r="B650" s="26" t="s">
        <v>6361</v>
      </c>
      <c r="C650" s="26"/>
      <c r="D650" s="26"/>
      <c r="E650" s="26"/>
      <c r="F650" s="26"/>
      <c r="G650" s="26"/>
      <c r="H650" s="26"/>
      <c r="I650" s="26"/>
      <c r="J650" s="26" t="s">
        <v>6362</v>
      </c>
      <c r="K650" s="26" t="s">
        <v>1786</v>
      </c>
      <c r="L650" s="26" t="s">
        <v>1559</v>
      </c>
      <c r="M650" s="26"/>
      <c r="N650" s="26" t="s">
        <v>1561</v>
      </c>
      <c r="O650" s="26">
        <v>64105</v>
      </c>
      <c r="P650" s="548" t="s">
        <v>545</v>
      </c>
      <c r="Q650" s="26"/>
      <c r="R650" s="26"/>
      <c r="S650" s="26" t="s">
        <v>6363</v>
      </c>
      <c r="T650" s="26" t="s">
        <v>6364</v>
      </c>
      <c r="U650" s="26" t="s">
        <v>553</v>
      </c>
      <c r="V650" s="26" t="s">
        <v>6365</v>
      </c>
      <c r="W650" s="26"/>
      <c r="X650" s="26" t="s">
        <v>6366</v>
      </c>
      <c r="Y650" s="26" t="s">
        <v>6367</v>
      </c>
      <c r="Z650" s="26" t="s">
        <v>6368</v>
      </c>
      <c r="AA650" s="26" t="s">
        <v>6361</v>
      </c>
      <c r="AB650" s="26">
        <v>8609027172</v>
      </c>
      <c r="AC650" s="26"/>
      <c r="AD650" s="26"/>
      <c r="AE650" s="26" t="s">
        <v>6365</v>
      </c>
      <c r="AF650" s="26" t="s">
        <v>6362</v>
      </c>
      <c r="AG650" s="26" t="s">
        <v>1786</v>
      </c>
      <c r="AH650" s="26" t="s">
        <v>1559</v>
      </c>
      <c r="AI650" s="26"/>
      <c r="AJ650" s="26" t="s">
        <v>1561</v>
      </c>
      <c r="AK650" s="26">
        <v>64105</v>
      </c>
      <c r="AL650" s="548" t="s">
        <v>545</v>
      </c>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t="s">
        <v>4552</v>
      </c>
      <c r="CG650" s="26"/>
      <c r="CH650" s="26"/>
      <c r="CI650" s="26"/>
      <c r="CJ650" s="26"/>
      <c r="CK650" s="26"/>
      <c r="CL650" s="26"/>
      <c r="CM650" s="26"/>
      <c r="CN650" s="26">
        <v>1397</v>
      </c>
      <c r="CO650" s="26">
        <v>1600</v>
      </c>
      <c r="CP650" s="26"/>
      <c r="CQ650" s="26"/>
      <c r="CR650" s="26"/>
      <c r="CS650" s="26" t="s">
        <v>561</v>
      </c>
      <c r="CT650" s="26">
        <v>12</v>
      </c>
      <c r="CU650" s="26"/>
      <c r="CV650" s="26"/>
      <c r="CW650" s="26">
        <v>29874</v>
      </c>
      <c r="CX650" s="26"/>
      <c r="CY650" s="26"/>
      <c r="CZ650" s="26"/>
      <c r="DA650" s="26"/>
      <c r="DB650" s="26"/>
      <c r="DC650" s="26"/>
      <c r="DD650" s="26" t="s">
        <v>5536</v>
      </c>
      <c r="DE650" s="26" t="s">
        <v>6369</v>
      </c>
      <c r="DF650" s="26" t="s">
        <v>6370</v>
      </c>
      <c r="DG650" s="26" t="s">
        <v>6371</v>
      </c>
      <c r="DH650" s="26">
        <v>8609027229</v>
      </c>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c r="EU650" s="26"/>
      <c r="EV650" s="26"/>
      <c r="EW650" s="26"/>
      <c r="EX650" s="26"/>
      <c r="EY650" s="26"/>
    </row>
    <row r="651" spans="1:155" x14ac:dyDescent="0.2">
      <c r="A651" s="739">
        <v>11553</v>
      </c>
      <c r="B651" s="26" t="s">
        <v>6372</v>
      </c>
      <c r="C651" s="26"/>
      <c r="D651" s="26"/>
      <c r="E651" s="26"/>
      <c r="F651" s="26"/>
      <c r="G651" s="26"/>
      <c r="H651" s="26"/>
      <c r="I651" s="26"/>
      <c r="J651" s="26" t="s">
        <v>6362</v>
      </c>
      <c r="K651" s="26" t="s">
        <v>1786</v>
      </c>
      <c r="L651" s="26" t="s">
        <v>1559</v>
      </c>
      <c r="M651" s="26"/>
      <c r="N651" s="26" t="s">
        <v>1561</v>
      </c>
      <c r="O651" s="26">
        <v>64105</v>
      </c>
      <c r="P651" s="26" t="s">
        <v>545</v>
      </c>
      <c r="Q651" s="26"/>
      <c r="R651" s="26"/>
      <c r="S651" s="26" t="s">
        <v>6363</v>
      </c>
      <c r="T651" s="26" t="s">
        <v>6364</v>
      </c>
      <c r="U651" s="26" t="s">
        <v>553</v>
      </c>
      <c r="V651" s="26" t="s">
        <v>6365</v>
      </c>
      <c r="W651" s="26"/>
      <c r="X651" s="26" t="s">
        <v>6366</v>
      </c>
      <c r="Y651" s="26" t="s">
        <v>6367</v>
      </c>
      <c r="Z651" s="26" t="s">
        <v>1864</v>
      </c>
      <c r="AA651" s="26" t="s">
        <v>6372</v>
      </c>
      <c r="AB651" s="26">
        <v>8609027172</v>
      </c>
      <c r="AC651" s="26"/>
      <c r="AD651" s="26"/>
      <c r="AE651" s="26" t="s">
        <v>6365</v>
      </c>
      <c r="AF651" s="26" t="s">
        <v>6362</v>
      </c>
      <c r="AG651" s="26" t="s">
        <v>1786</v>
      </c>
      <c r="AH651" s="26" t="s">
        <v>1559</v>
      </c>
      <c r="AI651" s="26"/>
      <c r="AJ651" s="26" t="s">
        <v>1561</v>
      </c>
      <c r="AK651" s="26">
        <v>64105</v>
      </c>
      <c r="AL651" s="26" t="s">
        <v>545</v>
      </c>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t="s">
        <v>4552</v>
      </c>
      <c r="CG651" s="26"/>
      <c r="CH651" s="26"/>
      <c r="CI651" s="26"/>
      <c r="CJ651" s="26"/>
      <c r="CK651" s="26"/>
      <c r="CL651" s="26"/>
      <c r="CM651" s="26"/>
      <c r="CN651" s="26">
        <v>1396</v>
      </c>
      <c r="CO651" s="26">
        <v>1698</v>
      </c>
      <c r="CP651" s="26"/>
      <c r="CQ651" s="26"/>
      <c r="CR651" s="26"/>
      <c r="CS651" s="26" t="s">
        <v>561</v>
      </c>
      <c r="CT651" s="26">
        <v>12</v>
      </c>
      <c r="CU651" s="26"/>
      <c r="CV651" s="26"/>
      <c r="CW651" s="26">
        <v>29700</v>
      </c>
      <c r="CX651" s="26"/>
      <c r="CY651" s="26"/>
      <c r="CZ651" s="26"/>
      <c r="DA651" s="26"/>
      <c r="DB651" s="26"/>
      <c r="DC651" s="26"/>
      <c r="DD651" s="26" t="s">
        <v>5536</v>
      </c>
      <c r="DE651" s="26" t="s">
        <v>6369</v>
      </c>
      <c r="DF651" s="26" t="s">
        <v>6370</v>
      </c>
      <c r="DG651" s="26" t="s">
        <v>6371</v>
      </c>
      <c r="DH651" s="26">
        <v>8609027229</v>
      </c>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c r="EU651" s="26"/>
      <c r="EV651" s="26"/>
      <c r="EW651" s="26"/>
      <c r="EX651" s="26"/>
      <c r="EY651" s="26"/>
    </row>
    <row r="652" spans="1:155" x14ac:dyDescent="0.2">
      <c r="A652" s="739">
        <v>11724</v>
      </c>
      <c r="B652" s="26" t="s">
        <v>6373</v>
      </c>
      <c r="C652" s="26"/>
      <c r="D652" s="26"/>
      <c r="E652" s="26"/>
      <c r="F652" s="26"/>
      <c r="G652" s="26"/>
      <c r="H652" s="26"/>
      <c r="I652" s="26"/>
      <c r="J652" s="26" t="s">
        <v>6362</v>
      </c>
      <c r="K652" s="26" t="s">
        <v>1786</v>
      </c>
      <c r="L652" s="26" t="s">
        <v>1559</v>
      </c>
      <c r="M652" s="26"/>
      <c r="N652" s="26" t="s">
        <v>1561</v>
      </c>
      <c r="O652" s="26">
        <v>64105</v>
      </c>
      <c r="P652" s="26" t="s">
        <v>545</v>
      </c>
      <c r="Q652" s="26"/>
      <c r="R652" s="26"/>
      <c r="S652" s="26" t="s">
        <v>6363</v>
      </c>
      <c r="T652" s="26" t="s">
        <v>6364</v>
      </c>
      <c r="U652" s="26" t="s">
        <v>553</v>
      </c>
      <c r="V652" s="26" t="s">
        <v>6365</v>
      </c>
      <c r="W652" s="26"/>
      <c r="X652" s="26" t="s">
        <v>6366</v>
      </c>
      <c r="Y652" s="26" t="s">
        <v>6367</v>
      </c>
      <c r="Z652" s="26" t="s">
        <v>1864</v>
      </c>
      <c r="AA652" s="26" t="s">
        <v>6373</v>
      </c>
      <c r="AB652" s="26">
        <v>8609027172</v>
      </c>
      <c r="AC652" s="26"/>
      <c r="AD652" s="26"/>
      <c r="AE652" s="26" t="s">
        <v>6365</v>
      </c>
      <c r="AF652" s="26" t="s">
        <v>6362</v>
      </c>
      <c r="AG652" s="26" t="s">
        <v>1786</v>
      </c>
      <c r="AH652" s="26" t="s">
        <v>1559</v>
      </c>
      <c r="AI652" s="26"/>
      <c r="AJ652" s="26" t="s">
        <v>1561</v>
      </c>
      <c r="AK652" s="26">
        <v>64105</v>
      </c>
      <c r="AL652" s="548" t="s">
        <v>545</v>
      </c>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t="s">
        <v>4552</v>
      </c>
      <c r="CG652" s="26"/>
      <c r="CH652" s="26"/>
      <c r="CI652" s="26"/>
      <c r="CJ652" s="26"/>
      <c r="CK652" s="26"/>
      <c r="CL652" s="26"/>
      <c r="CM652" s="26"/>
      <c r="CN652" s="26">
        <v>1561</v>
      </c>
      <c r="CO652" s="26">
        <v>965</v>
      </c>
      <c r="CP652" s="26"/>
      <c r="CQ652" s="26"/>
      <c r="CR652" s="26"/>
      <c r="CS652" s="26" t="s">
        <v>561</v>
      </c>
      <c r="CT652" s="26">
        <v>12</v>
      </c>
      <c r="CU652" s="26"/>
      <c r="CV652" s="26"/>
      <c r="CW652" s="26">
        <v>32778</v>
      </c>
      <c r="CX652" s="26"/>
      <c r="CY652" s="26"/>
      <c r="CZ652" s="26"/>
      <c r="DA652" s="26"/>
      <c r="DB652" s="26"/>
      <c r="DC652" s="26"/>
      <c r="DD652" s="26" t="s">
        <v>5536</v>
      </c>
      <c r="DE652" s="26" t="s">
        <v>6369</v>
      </c>
      <c r="DF652" s="26" t="s">
        <v>6370</v>
      </c>
      <c r="DG652" s="26" t="s">
        <v>6371</v>
      </c>
      <c r="DH652" s="26">
        <v>8609027229</v>
      </c>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c r="EU652" s="26"/>
      <c r="EV652" s="26"/>
      <c r="EW652" s="26"/>
      <c r="EX652" s="26"/>
      <c r="EY652" s="26"/>
    </row>
    <row r="653" spans="1:155" x14ac:dyDescent="0.2">
      <c r="A653" s="739">
        <v>10247</v>
      </c>
      <c r="B653" s="26" t="s">
        <v>6374</v>
      </c>
      <c r="C653" s="26"/>
      <c r="D653" s="26"/>
      <c r="E653" s="26"/>
      <c r="F653" s="26"/>
      <c r="G653" s="26"/>
      <c r="H653" s="26"/>
      <c r="I653" s="26"/>
      <c r="J653" s="26" t="s">
        <v>1479</v>
      </c>
      <c r="K653" s="26"/>
      <c r="L653" s="26" t="s">
        <v>1480</v>
      </c>
      <c r="M653" s="26"/>
      <c r="N653" s="26" t="s">
        <v>754</v>
      </c>
      <c r="O653" s="26">
        <v>10504</v>
      </c>
      <c r="P653" s="548" t="s">
        <v>545</v>
      </c>
      <c r="Q653" s="26">
        <v>9148284033</v>
      </c>
      <c r="R653" s="26">
        <v>9148287033</v>
      </c>
      <c r="S653" s="26" t="s">
        <v>3133</v>
      </c>
      <c r="T653" s="26" t="s">
        <v>6375</v>
      </c>
      <c r="U653" s="26" t="s">
        <v>647</v>
      </c>
      <c r="V653" s="26" t="s">
        <v>6376</v>
      </c>
      <c r="W653" s="26" t="s">
        <v>6377</v>
      </c>
      <c r="X653" s="26" t="s">
        <v>6378</v>
      </c>
      <c r="Y653" s="26" t="s">
        <v>4341</v>
      </c>
      <c r="Z653" s="26" t="s">
        <v>6379</v>
      </c>
      <c r="AA653" s="26" t="s">
        <v>6374</v>
      </c>
      <c r="AB653" s="26">
        <v>8167023126</v>
      </c>
      <c r="AC653" s="26"/>
      <c r="AD653" s="26"/>
      <c r="AE653" s="26" t="s">
        <v>6380</v>
      </c>
      <c r="AF653" s="26" t="s">
        <v>1479</v>
      </c>
      <c r="AG653" s="26" t="s">
        <v>545</v>
      </c>
      <c r="AH653" s="26" t="s">
        <v>1480</v>
      </c>
      <c r="AI653" s="26"/>
      <c r="AJ653" s="26" t="s">
        <v>754</v>
      </c>
      <c r="AK653" s="26">
        <v>10504</v>
      </c>
      <c r="AL653" s="548" t="s">
        <v>545</v>
      </c>
      <c r="AM653" s="26" t="s">
        <v>6381</v>
      </c>
      <c r="AN653" s="26" t="s">
        <v>6382</v>
      </c>
      <c r="AO653" s="26" t="s">
        <v>5710</v>
      </c>
      <c r="AP653" s="26" t="s">
        <v>6374</v>
      </c>
      <c r="AQ653" s="26">
        <v>9148288291</v>
      </c>
      <c r="AR653" s="26"/>
      <c r="AS653" s="26">
        <v>9148287291</v>
      </c>
      <c r="AT653" s="26" t="s">
        <v>6383</v>
      </c>
      <c r="AU653" s="26" t="s">
        <v>1479</v>
      </c>
      <c r="AV653" s="26" t="s">
        <v>545</v>
      </c>
      <c r="AW653" s="26" t="s">
        <v>1480</v>
      </c>
      <c r="AX653" s="26"/>
      <c r="AY653" s="26" t="s">
        <v>754</v>
      </c>
      <c r="AZ653" s="26" t="s">
        <v>6384</v>
      </c>
      <c r="BA653" s="548" t="s">
        <v>545</v>
      </c>
      <c r="BB653" s="26"/>
      <c r="BC653" s="26"/>
      <c r="BD653" s="26"/>
      <c r="BE653" s="26"/>
      <c r="BF653" s="26"/>
      <c r="BG653" s="26"/>
      <c r="BH653" s="26"/>
      <c r="BI653" s="26"/>
      <c r="BJ653" s="26"/>
      <c r="BK653" s="26"/>
      <c r="BL653" s="26"/>
      <c r="BM653" s="26"/>
      <c r="BN653" s="26"/>
      <c r="BO653" s="26"/>
      <c r="BP653" s="548"/>
      <c r="BQ653" s="26"/>
      <c r="BR653" s="26"/>
      <c r="BS653" s="26"/>
      <c r="BT653" s="26"/>
      <c r="BU653" s="26"/>
      <c r="BV653" s="26"/>
      <c r="BW653" s="26"/>
      <c r="BX653" s="26"/>
      <c r="BY653" s="26"/>
      <c r="BZ653" s="26"/>
      <c r="CA653" s="26"/>
      <c r="CB653" s="26"/>
      <c r="CC653" s="26"/>
      <c r="CD653" s="26"/>
      <c r="CE653" s="26"/>
      <c r="CF653" s="26" t="s">
        <v>6385</v>
      </c>
      <c r="CG653" s="26"/>
      <c r="CH653" s="26"/>
      <c r="CI653" s="26"/>
      <c r="CJ653" s="26"/>
      <c r="CK653" s="26"/>
      <c r="CL653" s="26"/>
      <c r="CM653" s="26"/>
      <c r="CN653" s="26">
        <v>1000</v>
      </c>
      <c r="CO653" s="26">
        <v>3209</v>
      </c>
      <c r="CP653" s="26">
        <v>2992</v>
      </c>
      <c r="CQ653" s="26"/>
      <c r="CR653" s="26"/>
      <c r="CS653" s="26" t="s">
        <v>561</v>
      </c>
      <c r="CT653" s="26">
        <v>12</v>
      </c>
      <c r="CU653" s="26"/>
      <c r="CV653" s="26"/>
      <c r="CW653" s="26">
        <v>82627</v>
      </c>
      <c r="CX653" s="740">
        <v>181</v>
      </c>
      <c r="CY653" s="26"/>
      <c r="CZ653" s="26"/>
      <c r="DA653" s="26"/>
      <c r="DB653" s="26"/>
      <c r="DC653" s="26"/>
      <c r="DD653" s="26" t="s">
        <v>6381</v>
      </c>
      <c r="DE653" s="26" t="s">
        <v>6382</v>
      </c>
      <c r="DF653" s="26" t="s">
        <v>3054</v>
      </c>
      <c r="DG653" s="26" t="s">
        <v>6383</v>
      </c>
      <c r="DH653" s="26">
        <v>9148288291</v>
      </c>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c r="EU653" s="26"/>
      <c r="EV653" s="26"/>
      <c r="EW653" s="26"/>
      <c r="EX653" s="26"/>
      <c r="EY653" s="26"/>
    </row>
    <row r="654" spans="1:155" x14ac:dyDescent="0.2">
      <c r="A654" s="739">
        <v>11666</v>
      </c>
      <c r="B654" s="26" t="s">
        <v>6386</v>
      </c>
      <c r="C654" s="26"/>
      <c r="D654" s="26"/>
      <c r="E654" s="26"/>
      <c r="F654" s="26"/>
      <c r="G654" s="26"/>
      <c r="H654" s="26"/>
      <c r="I654" s="26"/>
      <c r="J654" s="26" t="s">
        <v>1479</v>
      </c>
      <c r="K654" s="26"/>
      <c r="L654" s="26" t="s">
        <v>1480</v>
      </c>
      <c r="M654" s="26"/>
      <c r="N654" s="26" t="s">
        <v>754</v>
      </c>
      <c r="O654" s="26">
        <v>10504</v>
      </c>
      <c r="P654" s="548" t="s">
        <v>545</v>
      </c>
      <c r="Q654" s="26">
        <v>8167023065</v>
      </c>
      <c r="R654" s="26">
        <v>9136765033</v>
      </c>
      <c r="S654" s="26" t="s">
        <v>1684</v>
      </c>
      <c r="T654" s="26" t="s">
        <v>6387</v>
      </c>
      <c r="U654" s="26" t="s">
        <v>1012</v>
      </c>
      <c r="V654" s="26" t="s">
        <v>6388</v>
      </c>
      <c r="W654" s="26" t="s">
        <v>6389</v>
      </c>
      <c r="X654" s="26" t="s">
        <v>6390</v>
      </c>
      <c r="Y654" s="26" t="s">
        <v>6391</v>
      </c>
      <c r="Z654" s="26" t="s">
        <v>1306</v>
      </c>
      <c r="AA654" s="26" t="s">
        <v>6392</v>
      </c>
      <c r="AB654" s="26">
        <v>8167023203</v>
      </c>
      <c r="AC654" s="26"/>
      <c r="AD654" s="26"/>
      <c r="AE654" s="26" t="s">
        <v>6393</v>
      </c>
      <c r="AF654" s="26" t="s">
        <v>6362</v>
      </c>
      <c r="AG654" s="26" t="s">
        <v>1786</v>
      </c>
      <c r="AH654" s="26" t="s">
        <v>1559</v>
      </c>
      <c r="AI654" s="26" t="s">
        <v>1560</v>
      </c>
      <c r="AJ654" s="26" t="s">
        <v>1561</v>
      </c>
      <c r="AK654" s="26">
        <v>64105</v>
      </c>
      <c r="AL654" s="26" t="s">
        <v>545</v>
      </c>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t="s">
        <v>4552</v>
      </c>
      <c r="CG654" s="26"/>
      <c r="CH654" s="26"/>
      <c r="CI654" s="26"/>
      <c r="CJ654" s="26"/>
      <c r="CK654" s="26"/>
      <c r="CL654" s="26"/>
      <c r="CM654" s="26"/>
      <c r="CN654" s="26">
        <v>1504</v>
      </c>
      <c r="CO654" s="26">
        <v>1815</v>
      </c>
      <c r="CP654" s="26"/>
      <c r="CQ654" s="26"/>
      <c r="CR654" s="26"/>
      <c r="CS654" s="26" t="s">
        <v>561</v>
      </c>
      <c r="CT654" s="26">
        <v>12</v>
      </c>
      <c r="CU654" s="26"/>
      <c r="CV654" s="26"/>
      <c r="CW654" s="26">
        <v>25364</v>
      </c>
      <c r="CX654" s="26"/>
      <c r="CY654" s="26"/>
      <c r="CZ654" s="26"/>
      <c r="DA654" s="26"/>
      <c r="DB654" s="26"/>
      <c r="DC654" s="26"/>
      <c r="DD654" s="26" t="s">
        <v>6394</v>
      </c>
      <c r="DE654" s="26" t="s">
        <v>2150</v>
      </c>
      <c r="DF654" s="26" t="s">
        <v>725</v>
      </c>
      <c r="DG654" s="26" t="s">
        <v>6395</v>
      </c>
      <c r="DH654" s="26">
        <v>8167023409</v>
      </c>
      <c r="DI654" s="26"/>
      <c r="DJ654" s="26"/>
      <c r="DK654" s="26"/>
      <c r="DL654" s="26"/>
      <c r="DM654" s="26"/>
      <c r="DN654" s="26"/>
      <c r="DO654" s="26"/>
      <c r="DP654" s="26"/>
      <c r="DQ654" s="26"/>
      <c r="DR654" s="26"/>
      <c r="DS654" s="26"/>
      <c r="DT654" s="26"/>
      <c r="DU654" s="26"/>
      <c r="DV654" s="26"/>
      <c r="DW654" s="26"/>
      <c r="DX654" s="26"/>
      <c r="DY654" s="26"/>
      <c r="DZ654" s="26"/>
      <c r="EA654" s="26"/>
      <c r="EB654" s="26"/>
      <c r="EC654" s="26"/>
      <c r="ED654" s="26"/>
      <c r="EE654" s="26"/>
      <c r="EF654" s="26"/>
      <c r="EG654" s="26"/>
      <c r="EH654" s="26"/>
      <c r="EI654" s="26"/>
      <c r="EJ654" s="26"/>
      <c r="EK654" s="26"/>
      <c r="EL654" s="26"/>
      <c r="EM654" s="26"/>
      <c r="EN654" s="26"/>
      <c r="EO654" s="26"/>
      <c r="EP654" s="26"/>
      <c r="EQ654" s="26"/>
      <c r="ER654" s="26"/>
      <c r="ES654" s="26"/>
      <c r="ET654" s="26"/>
      <c r="EU654" s="26"/>
      <c r="EV654" s="26"/>
      <c r="EW654" s="26"/>
      <c r="EX654" s="26"/>
      <c r="EY654" s="26"/>
    </row>
    <row r="655" spans="1:155" x14ac:dyDescent="0.2">
      <c r="A655" s="739">
        <v>10248</v>
      </c>
      <c r="B655" s="26" t="s">
        <v>6396</v>
      </c>
      <c r="C655" s="26"/>
      <c r="D655" s="26"/>
      <c r="E655" s="26"/>
      <c r="F655" s="26"/>
      <c r="G655" s="26"/>
      <c r="H655" s="26"/>
      <c r="I655" s="26"/>
      <c r="J655" s="26" t="s">
        <v>6397</v>
      </c>
      <c r="K655" s="26" t="s">
        <v>5450</v>
      </c>
      <c r="L655" s="26" t="s">
        <v>3315</v>
      </c>
      <c r="M655" s="26"/>
      <c r="N655" s="26" t="s">
        <v>3317</v>
      </c>
      <c r="O655" s="26">
        <v>98004</v>
      </c>
      <c r="P655" s="26" t="s">
        <v>545</v>
      </c>
      <c r="Q655" s="26">
        <v>4252565185</v>
      </c>
      <c r="R655" s="26"/>
      <c r="S655" s="26" t="s">
        <v>1839</v>
      </c>
      <c r="T655" s="26" t="s">
        <v>6398</v>
      </c>
      <c r="U655" s="26" t="s">
        <v>6399</v>
      </c>
      <c r="V655" s="26" t="s">
        <v>6400</v>
      </c>
      <c r="W655" s="26" t="s">
        <v>6401</v>
      </c>
      <c r="X655" s="26" t="s">
        <v>6402</v>
      </c>
      <c r="Y655" s="26" t="s">
        <v>6403</v>
      </c>
      <c r="Z655" s="26" t="s">
        <v>6404</v>
      </c>
      <c r="AA655" s="26" t="s">
        <v>6396</v>
      </c>
      <c r="AB655" s="26">
        <v>8607467720</v>
      </c>
      <c r="AC655" s="26"/>
      <c r="AD655" s="26"/>
      <c r="AE655" s="26" t="s">
        <v>6405</v>
      </c>
      <c r="AF655" s="26" t="s">
        <v>6397</v>
      </c>
      <c r="AG655" s="26" t="s">
        <v>5450</v>
      </c>
      <c r="AH655" s="26" t="s">
        <v>3315</v>
      </c>
      <c r="AI655" s="26"/>
      <c r="AJ655" s="26" t="s">
        <v>3317</v>
      </c>
      <c r="AK655" s="26">
        <v>98004</v>
      </c>
      <c r="AL655" s="26" t="s">
        <v>545</v>
      </c>
      <c r="AM655" s="26" t="s">
        <v>6406</v>
      </c>
      <c r="AN655" s="26" t="s">
        <v>6407</v>
      </c>
      <c r="AO655" s="26" t="s">
        <v>6408</v>
      </c>
      <c r="AP655" s="26" t="s">
        <v>6396</v>
      </c>
      <c r="AQ655" s="26">
        <v>4252568430</v>
      </c>
      <c r="AR655" s="26"/>
      <c r="AS655" s="26">
        <v>4252565488</v>
      </c>
      <c r="AT655" s="26" t="s">
        <v>6409</v>
      </c>
      <c r="AU655" s="26" t="s">
        <v>6397</v>
      </c>
      <c r="AV655" s="26" t="s">
        <v>5450</v>
      </c>
      <c r="AW655" s="26" t="s">
        <v>3315</v>
      </c>
      <c r="AX655" s="26"/>
      <c r="AY655" s="26" t="s">
        <v>3317</v>
      </c>
      <c r="AZ655" s="26" t="s">
        <v>6410</v>
      </c>
      <c r="BA655" s="26" t="s">
        <v>6411</v>
      </c>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t="s">
        <v>6412</v>
      </c>
      <c r="CG655" s="26"/>
      <c r="CH655" s="26"/>
      <c r="CI655" s="26"/>
      <c r="CJ655" s="26"/>
      <c r="CK655" s="26"/>
      <c r="CL655" s="26"/>
      <c r="CM655" s="26"/>
      <c r="CN655" s="26">
        <v>1001</v>
      </c>
      <c r="CO655" s="26">
        <v>294</v>
      </c>
      <c r="CP655" s="26">
        <v>801</v>
      </c>
      <c r="CQ655" s="26"/>
      <c r="CR655" s="26"/>
      <c r="CS655" s="26" t="s">
        <v>561</v>
      </c>
      <c r="CT655" s="26">
        <v>12</v>
      </c>
      <c r="CU655" s="26"/>
      <c r="CV655" s="26"/>
      <c r="CW655" s="26">
        <v>68608</v>
      </c>
      <c r="CX655" s="740">
        <v>4855</v>
      </c>
      <c r="CY655" s="26"/>
      <c r="CZ655" s="26"/>
      <c r="DA655" s="26"/>
      <c r="DB655" s="26"/>
      <c r="DC655" s="26"/>
      <c r="DD655" s="26" t="s">
        <v>4092</v>
      </c>
      <c r="DE655" s="26" t="s">
        <v>6413</v>
      </c>
      <c r="DF655" s="26" t="s">
        <v>6414</v>
      </c>
      <c r="DG655" s="26" t="s">
        <v>6415</v>
      </c>
      <c r="DH655" s="26"/>
      <c r="DI655" s="26"/>
      <c r="DJ655" s="26"/>
      <c r="DK655" s="26"/>
      <c r="DL655" s="26"/>
      <c r="DM655" s="26"/>
      <c r="DN655" s="26"/>
      <c r="DO655" s="26"/>
      <c r="DP655" s="26"/>
      <c r="DQ655" s="26"/>
      <c r="DR655" s="26"/>
      <c r="DS655" s="26"/>
      <c r="DT655" s="26"/>
      <c r="DU655" s="26"/>
      <c r="DV655" s="26"/>
      <c r="DW655" s="26"/>
      <c r="DX655" s="26"/>
      <c r="DY655" s="26"/>
      <c r="DZ655" s="26"/>
      <c r="EA655" s="26"/>
      <c r="EB655" s="26"/>
      <c r="EC655" s="26"/>
      <c r="ED655" s="26"/>
      <c r="EE655" s="26"/>
      <c r="EF655" s="26"/>
      <c r="EG655" s="26"/>
      <c r="EH655" s="26"/>
      <c r="EI655" s="26"/>
      <c r="EJ655" s="26"/>
      <c r="EK655" s="26"/>
      <c r="EL655" s="26"/>
      <c r="EM655" s="26"/>
      <c r="EN655" s="26"/>
      <c r="EO655" s="26"/>
      <c r="EP655" s="26"/>
      <c r="EQ655" s="26"/>
      <c r="ER655" s="26"/>
      <c r="ES655" s="26"/>
      <c r="ET655" s="26"/>
      <c r="EU655" s="26"/>
      <c r="EV655" s="26"/>
      <c r="EW655" s="26"/>
      <c r="EX655" s="26"/>
      <c r="EY655" s="26"/>
    </row>
    <row r="656" spans="1:155" x14ac:dyDescent="0.2">
      <c r="A656" s="739">
        <v>11667</v>
      </c>
      <c r="B656" s="26" t="s">
        <v>6416</v>
      </c>
      <c r="C656" s="26"/>
      <c r="D656" s="26"/>
      <c r="E656" s="26"/>
      <c r="F656" s="26"/>
      <c r="G656" s="26"/>
      <c r="H656" s="26"/>
      <c r="I656" s="26"/>
      <c r="J656" s="26" t="s">
        <v>6397</v>
      </c>
      <c r="K656" s="26" t="s">
        <v>5450</v>
      </c>
      <c r="L656" s="26" t="s">
        <v>3315</v>
      </c>
      <c r="M656" s="26"/>
      <c r="N656" s="26" t="s">
        <v>3317</v>
      </c>
      <c r="O656" s="26">
        <v>98004</v>
      </c>
      <c r="P656" s="26" t="s">
        <v>545</v>
      </c>
      <c r="Q656" s="26">
        <v>4252565185</v>
      </c>
      <c r="R656" s="26"/>
      <c r="S656" s="26" t="s">
        <v>1839</v>
      </c>
      <c r="T656" s="26" t="s">
        <v>6398</v>
      </c>
      <c r="U656" s="26" t="s">
        <v>6399</v>
      </c>
      <c r="V656" s="26" t="s">
        <v>6400</v>
      </c>
      <c r="W656" s="26" t="s">
        <v>6401</v>
      </c>
      <c r="X656" s="26" t="s">
        <v>6417</v>
      </c>
      <c r="Y656" s="26" t="s">
        <v>6418</v>
      </c>
      <c r="Z656" s="26" t="s">
        <v>545</v>
      </c>
      <c r="AA656" s="26" t="s">
        <v>6396</v>
      </c>
      <c r="AB656" s="26">
        <v>4252568645</v>
      </c>
      <c r="AC656" s="26"/>
      <c r="AD656" s="26"/>
      <c r="AE656" s="26" t="s">
        <v>6419</v>
      </c>
      <c r="AF656" s="26" t="s">
        <v>6397</v>
      </c>
      <c r="AG656" s="26" t="s">
        <v>5450</v>
      </c>
      <c r="AH656" s="26" t="s">
        <v>3315</v>
      </c>
      <c r="AI656" s="26"/>
      <c r="AJ656" s="26" t="s">
        <v>3317</v>
      </c>
      <c r="AK656" s="26">
        <v>98004</v>
      </c>
      <c r="AL656" s="26" t="s">
        <v>545</v>
      </c>
      <c r="AM656" s="26" t="s">
        <v>6406</v>
      </c>
      <c r="AN656" s="26" t="s">
        <v>6407</v>
      </c>
      <c r="AO656" s="26" t="s">
        <v>6420</v>
      </c>
      <c r="AP656" s="26" t="s">
        <v>6416</v>
      </c>
      <c r="AQ656" s="26">
        <v>4252568430</v>
      </c>
      <c r="AR656" s="26"/>
      <c r="AS656" s="26"/>
      <c r="AT656" s="26" t="s">
        <v>6409</v>
      </c>
      <c r="AU656" s="26" t="s">
        <v>6397</v>
      </c>
      <c r="AV656" s="26" t="s">
        <v>5450</v>
      </c>
      <c r="AW656" s="26" t="s">
        <v>3315</v>
      </c>
      <c r="AX656" s="26"/>
      <c r="AY656" s="26" t="s">
        <v>3317</v>
      </c>
      <c r="AZ656" s="26" t="s">
        <v>6410</v>
      </c>
      <c r="BA656" s="26" t="s">
        <v>6411</v>
      </c>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t="s">
        <v>6412</v>
      </c>
      <c r="CG656" s="26"/>
      <c r="CH656" s="26"/>
      <c r="CI656" s="26"/>
      <c r="CJ656" s="26"/>
      <c r="CK656" s="26"/>
      <c r="CL656" s="26"/>
      <c r="CM656" s="26"/>
      <c r="CN656" s="26">
        <v>1505</v>
      </c>
      <c r="CO656" s="26">
        <v>444</v>
      </c>
      <c r="CP656" s="26">
        <v>1817</v>
      </c>
      <c r="CQ656" s="26"/>
      <c r="CR656" s="26"/>
      <c r="CS656" s="26" t="s">
        <v>561</v>
      </c>
      <c r="CT656" s="26">
        <v>12</v>
      </c>
      <c r="CU656" s="26"/>
      <c r="CV656" s="26"/>
      <c r="CW656" s="26">
        <v>90581</v>
      </c>
      <c r="CX656" s="740">
        <v>4855</v>
      </c>
      <c r="CY656" s="26"/>
      <c r="CZ656" s="26"/>
      <c r="DA656" s="26"/>
      <c r="DB656" s="26"/>
      <c r="DC656" s="26"/>
      <c r="DD656" s="26" t="s">
        <v>545</v>
      </c>
      <c r="DE656" s="26" t="s">
        <v>545</v>
      </c>
      <c r="DF656" s="26" t="s">
        <v>545</v>
      </c>
      <c r="DG656" s="26" t="s">
        <v>545</v>
      </c>
      <c r="DH656" s="26"/>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c r="EU656" s="26"/>
      <c r="EV656" s="26"/>
      <c r="EW656" s="26"/>
      <c r="EX656" s="26"/>
      <c r="EY656" s="26"/>
    </row>
    <row r="657" spans="1:155" x14ac:dyDescent="0.2">
      <c r="A657" s="739">
        <v>10121</v>
      </c>
      <c r="B657" s="26" t="s">
        <v>6421</v>
      </c>
      <c r="C657" s="26"/>
      <c r="D657" s="26"/>
      <c r="E657" s="26"/>
      <c r="F657" s="26"/>
      <c r="G657" s="26"/>
      <c r="H657" s="26"/>
      <c r="I657" s="26"/>
      <c r="J657" s="26" t="s">
        <v>1353</v>
      </c>
      <c r="K657" s="26"/>
      <c r="L657" s="26" t="s">
        <v>688</v>
      </c>
      <c r="M657" s="26" t="s">
        <v>688</v>
      </c>
      <c r="N657" s="26" t="s">
        <v>689</v>
      </c>
      <c r="O657" s="26">
        <v>6103</v>
      </c>
      <c r="P657" s="26" t="s">
        <v>545</v>
      </c>
      <c r="Q657" s="26">
        <v>8607910001</v>
      </c>
      <c r="R657" s="26"/>
      <c r="S657" s="26" t="s">
        <v>1354</v>
      </c>
      <c r="T657" s="26" t="s">
        <v>1355</v>
      </c>
      <c r="U657" s="26" t="s">
        <v>855</v>
      </c>
      <c r="V657" s="26" t="s">
        <v>1356</v>
      </c>
      <c r="W657" s="26" t="s">
        <v>1357</v>
      </c>
      <c r="X657" s="26" t="s">
        <v>1358</v>
      </c>
      <c r="Y657" s="26" t="s">
        <v>1359</v>
      </c>
      <c r="Z657" s="26" t="s">
        <v>1360</v>
      </c>
      <c r="AA657" s="26" t="s">
        <v>1361</v>
      </c>
      <c r="AB657" s="26">
        <v>8607910535</v>
      </c>
      <c r="AC657" s="26"/>
      <c r="AD657" s="26"/>
      <c r="AE657" s="26" t="s">
        <v>1362</v>
      </c>
      <c r="AF657" s="26" t="s">
        <v>1353</v>
      </c>
      <c r="AG657" s="26" t="s">
        <v>545</v>
      </c>
      <c r="AH657" s="26" t="s">
        <v>688</v>
      </c>
      <c r="AI657" s="26" t="s">
        <v>688</v>
      </c>
      <c r="AJ657" s="26" t="s">
        <v>689</v>
      </c>
      <c r="AK657" s="26">
        <v>6103</v>
      </c>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t="s">
        <v>1363</v>
      </c>
      <c r="CG657" s="26"/>
      <c r="CH657" s="26"/>
      <c r="CI657" s="26"/>
      <c r="CJ657" s="26"/>
      <c r="CK657" s="26"/>
      <c r="CL657" s="26"/>
      <c r="CM657" s="26"/>
      <c r="CN657" s="26">
        <v>903</v>
      </c>
      <c r="CO657" s="26">
        <v>350</v>
      </c>
      <c r="CP657" s="26"/>
      <c r="CQ657" s="26"/>
      <c r="CR657" s="26"/>
      <c r="CS657" s="26" t="s">
        <v>561</v>
      </c>
      <c r="CT657" s="26">
        <v>12</v>
      </c>
      <c r="CU657" s="26"/>
      <c r="CV657" s="26"/>
      <c r="CW657" s="26">
        <v>71153</v>
      </c>
      <c r="CX657" s="740">
        <v>4926</v>
      </c>
      <c r="CY657" s="26"/>
      <c r="CZ657" s="26"/>
      <c r="DA657" s="26"/>
      <c r="DB657" s="26"/>
      <c r="DC657" s="26"/>
      <c r="DD657" s="26" t="s">
        <v>930</v>
      </c>
      <c r="DE657" s="26" t="s">
        <v>1364</v>
      </c>
      <c r="DF657" s="26" t="s">
        <v>1365</v>
      </c>
      <c r="DG657" s="26" t="s">
        <v>1366</v>
      </c>
      <c r="DH657" s="26">
        <v>8607910166</v>
      </c>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row>
    <row r="658" spans="1:155" x14ac:dyDescent="0.2">
      <c r="A658" s="739">
        <v>10122</v>
      </c>
      <c r="B658" s="26" t="s">
        <v>6422</v>
      </c>
      <c r="C658" s="26"/>
      <c r="D658" s="26"/>
      <c r="E658" s="26"/>
      <c r="F658" s="26"/>
      <c r="G658" s="26"/>
      <c r="H658" s="26"/>
      <c r="I658" s="26"/>
      <c r="J658" s="26" t="s">
        <v>1353</v>
      </c>
      <c r="K658" s="26"/>
      <c r="L658" s="26" t="s">
        <v>688</v>
      </c>
      <c r="M658" s="26" t="s">
        <v>688</v>
      </c>
      <c r="N658" s="26" t="s">
        <v>689</v>
      </c>
      <c r="O658" s="738">
        <v>6103</v>
      </c>
      <c r="P658" s="26" t="s">
        <v>545</v>
      </c>
      <c r="Q658" s="26">
        <v>8607910001</v>
      </c>
      <c r="R658" s="26"/>
      <c r="S658" s="26" t="s">
        <v>1354</v>
      </c>
      <c r="T658" s="26" t="s">
        <v>1355</v>
      </c>
      <c r="U658" s="26" t="s">
        <v>855</v>
      </c>
      <c r="V658" s="26" t="s">
        <v>6423</v>
      </c>
      <c r="W658" s="26" t="s">
        <v>1357</v>
      </c>
      <c r="X658" s="26" t="s">
        <v>1358</v>
      </c>
      <c r="Y658" s="26" t="s">
        <v>1359</v>
      </c>
      <c r="Z658" s="26" t="s">
        <v>1360</v>
      </c>
      <c r="AA658" s="26" t="s">
        <v>1361</v>
      </c>
      <c r="AB658" s="26">
        <v>8607910535</v>
      </c>
      <c r="AC658" s="26"/>
      <c r="AD658" s="26"/>
      <c r="AE658" s="26" t="s">
        <v>1362</v>
      </c>
      <c r="AF658" s="26" t="s">
        <v>1353</v>
      </c>
      <c r="AG658" s="26" t="s">
        <v>545</v>
      </c>
      <c r="AH658" s="26" t="s">
        <v>688</v>
      </c>
      <c r="AI658" s="26" t="s">
        <v>688</v>
      </c>
      <c r="AJ658" s="26" t="s">
        <v>689</v>
      </c>
      <c r="AK658" s="548">
        <v>6103</v>
      </c>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t="s">
        <v>1363</v>
      </c>
      <c r="CG658" s="26"/>
      <c r="CH658" s="26"/>
      <c r="CI658" s="26"/>
      <c r="CJ658" s="26"/>
      <c r="CK658" s="26"/>
      <c r="CL658" s="26"/>
      <c r="CM658" s="26"/>
      <c r="CN658" s="26">
        <v>497</v>
      </c>
      <c r="CO658" s="26">
        <v>350</v>
      </c>
      <c r="CP658" s="26"/>
      <c r="CQ658" s="26"/>
      <c r="CR658" s="26"/>
      <c r="CS658" s="26" t="s">
        <v>561</v>
      </c>
      <c r="CT658" s="26">
        <v>12</v>
      </c>
      <c r="CU658" s="26"/>
      <c r="CV658" s="26"/>
      <c r="CW658" s="26">
        <v>88072</v>
      </c>
      <c r="CX658" s="740">
        <v>4926</v>
      </c>
      <c r="CY658" s="26"/>
      <c r="CZ658" s="26"/>
      <c r="DA658" s="26"/>
      <c r="DB658" s="26"/>
      <c r="DC658" s="26"/>
      <c r="DD658" s="26" t="s">
        <v>930</v>
      </c>
      <c r="DE658" s="26" t="s">
        <v>1364</v>
      </c>
      <c r="DF658" s="26" t="s">
        <v>1365</v>
      </c>
      <c r="DG658" s="26" t="s">
        <v>1366</v>
      </c>
      <c r="DH658" s="26">
        <v>8607910166</v>
      </c>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row>
    <row r="659" spans="1:155" x14ac:dyDescent="0.2">
      <c r="A659" s="739">
        <v>11668</v>
      </c>
      <c r="B659" s="26" t="s">
        <v>6424</v>
      </c>
      <c r="C659" s="26"/>
      <c r="D659" s="26"/>
      <c r="E659" s="26"/>
      <c r="F659" s="26"/>
      <c r="G659" s="26"/>
      <c r="H659" s="26"/>
      <c r="I659" s="26"/>
      <c r="J659" s="26" t="s">
        <v>6425</v>
      </c>
      <c r="K659" s="26"/>
      <c r="L659" s="26" t="s">
        <v>753</v>
      </c>
      <c r="M659" s="26" t="s">
        <v>753</v>
      </c>
      <c r="N659" s="26" t="s">
        <v>754</v>
      </c>
      <c r="O659" s="738">
        <v>10017</v>
      </c>
      <c r="P659" s="26" t="s">
        <v>545</v>
      </c>
      <c r="Q659" s="26">
        <v>7049884560</v>
      </c>
      <c r="R659" s="26"/>
      <c r="S659" s="26" t="s">
        <v>6426</v>
      </c>
      <c r="T659" s="26" t="s">
        <v>6427</v>
      </c>
      <c r="U659" s="26" t="s">
        <v>553</v>
      </c>
      <c r="V659" s="26" t="s">
        <v>6428</v>
      </c>
      <c r="W659" s="26" t="s">
        <v>6429</v>
      </c>
      <c r="X659" s="26" t="s">
        <v>6430</v>
      </c>
      <c r="Y659" s="26" t="s">
        <v>6431</v>
      </c>
      <c r="Z659" s="26" t="s">
        <v>6432</v>
      </c>
      <c r="AA659" s="26" t="s">
        <v>6424</v>
      </c>
      <c r="AB659" s="26">
        <v>7049882261</v>
      </c>
      <c r="AC659" s="26">
        <v>222261</v>
      </c>
      <c r="AD659" s="26"/>
      <c r="AE659" s="26" t="s">
        <v>6433</v>
      </c>
      <c r="AF659" s="26" t="s">
        <v>6434</v>
      </c>
      <c r="AG659" s="26" t="s">
        <v>545</v>
      </c>
      <c r="AH659" s="26" t="s">
        <v>2177</v>
      </c>
      <c r="AI659" s="26" t="s">
        <v>6006</v>
      </c>
      <c r="AJ659" s="26" t="s">
        <v>701</v>
      </c>
      <c r="AK659" s="548">
        <v>28262</v>
      </c>
      <c r="AL659" s="26" t="s">
        <v>545</v>
      </c>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t="s">
        <v>6435</v>
      </c>
      <c r="CG659" s="26"/>
      <c r="CH659" s="26"/>
      <c r="CI659" s="26"/>
      <c r="CJ659" s="26"/>
      <c r="CK659" s="26"/>
      <c r="CL659" s="26"/>
      <c r="CM659" s="26"/>
      <c r="CN659" s="26">
        <v>1506</v>
      </c>
      <c r="CO659" s="26">
        <v>2739</v>
      </c>
      <c r="CP659" s="26"/>
      <c r="CQ659" s="26"/>
      <c r="CR659" s="26"/>
      <c r="CS659" s="26" t="s">
        <v>561</v>
      </c>
      <c r="CT659" s="26">
        <v>12</v>
      </c>
      <c r="CU659" s="26"/>
      <c r="CV659" s="26"/>
      <c r="CW659" s="26">
        <v>69345</v>
      </c>
      <c r="CX659" s="26"/>
      <c r="CY659" s="26"/>
      <c r="CZ659" s="26"/>
      <c r="DA659" s="26"/>
      <c r="DB659" s="26"/>
      <c r="DC659" s="26"/>
      <c r="DD659" s="26" t="s">
        <v>6436</v>
      </c>
      <c r="DE659" s="26" t="s">
        <v>6437</v>
      </c>
      <c r="DF659" s="26" t="s">
        <v>6438</v>
      </c>
      <c r="DG659" s="26" t="s">
        <v>6439</v>
      </c>
      <c r="DH659" s="26">
        <v>2129132269</v>
      </c>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c r="EU659" s="26"/>
      <c r="EV659" s="26"/>
      <c r="EW659" s="26"/>
      <c r="EX659" s="26"/>
      <c r="EY659" s="26"/>
    </row>
    <row r="660" spans="1:155" x14ac:dyDescent="0.2">
      <c r="A660" s="739">
        <v>11669</v>
      </c>
      <c r="B660" s="26" t="s">
        <v>6440</v>
      </c>
      <c r="C660" s="26"/>
      <c r="D660" s="26"/>
      <c r="E660" s="26"/>
      <c r="F660" s="26"/>
      <c r="G660" s="26"/>
      <c r="H660" s="26"/>
      <c r="I660" s="26"/>
      <c r="J660" s="26" t="s">
        <v>4060</v>
      </c>
      <c r="K660" s="26"/>
      <c r="L660" s="26" t="s">
        <v>2204</v>
      </c>
      <c r="M660" s="26" t="s">
        <v>4061</v>
      </c>
      <c r="N660" s="26" t="s">
        <v>550</v>
      </c>
      <c r="O660" s="738">
        <v>62715</v>
      </c>
      <c r="P660" s="26"/>
      <c r="Q660" s="26">
        <v>2177892500</v>
      </c>
      <c r="R660" s="26">
        <v>2175357117</v>
      </c>
      <c r="S660" s="26" t="s">
        <v>4062</v>
      </c>
      <c r="T660" s="26" t="s">
        <v>4063</v>
      </c>
      <c r="U660" s="26" t="s">
        <v>553</v>
      </c>
      <c r="V660" s="26" t="s">
        <v>4064</v>
      </c>
      <c r="W660" s="26" t="s">
        <v>4065</v>
      </c>
      <c r="X660" s="26" t="s">
        <v>4066</v>
      </c>
      <c r="Y660" s="26" t="s">
        <v>4067</v>
      </c>
      <c r="Z660" s="26" t="s">
        <v>2296</v>
      </c>
      <c r="AA660" s="26" t="s">
        <v>4059</v>
      </c>
      <c r="AB660" s="26">
        <v>2177892500</v>
      </c>
      <c r="AC660" s="26">
        <v>5279</v>
      </c>
      <c r="AD660" s="26">
        <v>2175357117</v>
      </c>
      <c r="AE660" s="26" t="s">
        <v>4064</v>
      </c>
      <c r="AF660" s="26" t="s">
        <v>4060</v>
      </c>
      <c r="AG660" s="26"/>
      <c r="AH660" s="26" t="s">
        <v>2204</v>
      </c>
      <c r="AI660" s="26" t="s">
        <v>4061</v>
      </c>
      <c r="AJ660" s="26" t="s">
        <v>550</v>
      </c>
      <c r="AK660" s="548">
        <v>62715</v>
      </c>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t="s">
        <v>4068</v>
      </c>
      <c r="CG660" s="26"/>
      <c r="CH660" s="26"/>
      <c r="CI660" s="26"/>
      <c r="CJ660" s="26"/>
      <c r="CK660" s="26"/>
      <c r="CL660" s="26"/>
      <c r="CM660" s="26"/>
      <c r="CN660" s="26">
        <v>1507</v>
      </c>
      <c r="CO660" s="26">
        <v>552</v>
      </c>
      <c r="CP660" s="26"/>
      <c r="CQ660" s="26"/>
      <c r="CR660" s="26"/>
      <c r="CS660" s="26" t="s">
        <v>561</v>
      </c>
      <c r="CT660" s="26">
        <v>12</v>
      </c>
      <c r="CU660" s="26"/>
      <c r="CV660" s="26"/>
      <c r="CW660" s="26">
        <v>22683</v>
      </c>
      <c r="CX660" s="26"/>
      <c r="CY660" s="26"/>
      <c r="CZ660" s="26"/>
      <c r="DA660" s="26"/>
      <c r="DB660" s="26"/>
      <c r="DC660" s="26"/>
      <c r="DD660" s="26" t="s">
        <v>4069</v>
      </c>
      <c r="DE660" s="26" t="s">
        <v>4070</v>
      </c>
      <c r="DF660" s="26" t="s">
        <v>4071</v>
      </c>
      <c r="DG660" s="26" t="s">
        <v>4064</v>
      </c>
      <c r="DH660" s="26">
        <v>2177892500</v>
      </c>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c r="EU660" s="26"/>
      <c r="EV660" s="26"/>
      <c r="EW660" s="26"/>
      <c r="EX660" s="26"/>
      <c r="EY660" s="26"/>
    </row>
    <row r="661" spans="1:155" x14ac:dyDescent="0.2">
      <c r="A661" s="739">
        <v>11305</v>
      </c>
      <c r="B661" s="26" t="s">
        <v>6441</v>
      </c>
      <c r="C661" s="26"/>
      <c r="D661" s="26"/>
      <c r="E661" s="26"/>
      <c r="F661" s="26"/>
      <c r="G661" s="26"/>
      <c r="H661" s="26"/>
      <c r="I661" s="26"/>
      <c r="J661" s="26" t="s">
        <v>6442</v>
      </c>
      <c r="K661" s="26"/>
      <c r="L661" s="26" t="s">
        <v>6443</v>
      </c>
      <c r="M661" s="26"/>
      <c r="N661" s="26" t="s">
        <v>911</v>
      </c>
      <c r="O661" s="26">
        <v>94538</v>
      </c>
      <c r="P661" s="26">
        <v>8110</v>
      </c>
      <c r="Q661" s="26">
        <v>5106960257</v>
      </c>
      <c r="R661" s="26"/>
      <c r="S661" s="26" t="s">
        <v>5029</v>
      </c>
      <c r="T661" s="26" t="s">
        <v>6444</v>
      </c>
      <c r="U661" s="26" t="s">
        <v>1710</v>
      </c>
      <c r="V661" s="26" t="s">
        <v>6445</v>
      </c>
      <c r="W661" s="26" t="s">
        <v>6446</v>
      </c>
      <c r="X661" s="26" t="s">
        <v>2997</v>
      </c>
      <c r="Y661" s="26" t="s">
        <v>6447</v>
      </c>
      <c r="Z661" s="26" t="s">
        <v>3551</v>
      </c>
      <c r="AA661" s="26" t="s">
        <v>6441</v>
      </c>
      <c r="AB661" s="26">
        <v>8022643530</v>
      </c>
      <c r="AC661" s="26"/>
      <c r="AD661" s="26">
        <v>8028600440</v>
      </c>
      <c r="AE661" s="26" t="s">
        <v>6448</v>
      </c>
      <c r="AF661" s="26" t="s">
        <v>6449</v>
      </c>
      <c r="AG661" s="26" t="s">
        <v>1454</v>
      </c>
      <c r="AH661" s="26" t="s">
        <v>6450</v>
      </c>
      <c r="AI661" s="26" t="s">
        <v>6451</v>
      </c>
      <c r="AJ661" s="26" t="s">
        <v>4479</v>
      </c>
      <c r="AK661" s="26">
        <v>5401</v>
      </c>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t="s">
        <v>6452</v>
      </c>
      <c r="CG661" s="26"/>
      <c r="CH661" s="26"/>
      <c r="CI661" s="26"/>
      <c r="CJ661" s="26"/>
      <c r="CK661" s="26"/>
      <c r="CL661" s="26"/>
      <c r="CM661" s="26"/>
      <c r="CN661" s="26">
        <v>1157</v>
      </c>
      <c r="CO661" s="26">
        <v>289</v>
      </c>
      <c r="CP661" s="26"/>
      <c r="CQ661" s="26"/>
      <c r="CR661" s="26"/>
      <c r="CS661" s="26" t="s">
        <v>561</v>
      </c>
      <c r="CT661" s="26">
        <v>12</v>
      </c>
      <c r="CU661" s="26"/>
      <c r="CV661" s="26"/>
      <c r="CW661" s="26">
        <v>24813</v>
      </c>
      <c r="CX661" s="26"/>
      <c r="CY661" s="26"/>
      <c r="CZ661" s="26"/>
      <c r="DA661" s="26"/>
      <c r="DB661" s="26"/>
      <c r="DC661" s="26"/>
      <c r="DD661" s="26" t="s">
        <v>2120</v>
      </c>
      <c r="DE661" s="26" t="s">
        <v>6453</v>
      </c>
      <c r="DF661" s="26" t="s">
        <v>6454</v>
      </c>
      <c r="DG661" s="26" t="s">
        <v>6455</v>
      </c>
      <c r="DH661" s="26">
        <v>8022644714</v>
      </c>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row>
    <row r="662" spans="1:155" x14ac:dyDescent="0.2">
      <c r="A662" s="739">
        <v>11505</v>
      </c>
      <c r="B662" s="26" t="s">
        <v>6456</v>
      </c>
      <c r="C662" s="26"/>
      <c r="D662" s="26"/>
      <c r="E662" s="26"/>
      <c r="F662" s="26"/>
      <c r="G662" s="26"/>
      <c r="H662" s="26"/>
      <c r="I662" s="26"/>
      <c r="J662" s="26" t="s">
        <v>6457</v>
      </c>
      <c r="K662" s="26"/>
      <c r="L662" s="26" t="s">
        <v>6458</v>
      </c>
      <c r="M662" s="26"/>
      <c r="N662" s="26" t="s">
        <v>911</v>
      </c>
      <c r="O662" s="26">
        <v>94538</v>
      </c>
      <c r="P662" s="26">
        <v>8110</v>
      </c>
      <c r="Q662" s="26">
        <v>5106960257</v>
      </c>
      <c r="R662" s="26"/>
      <c r="S662" s="26" t="s">
        <v>6459</v>
      </c>
      <c r="T662" s="26" t="s">
        <v>2814</v>
      </c>
      <c r="U662" s="26" t="s">
        <v>1710</v>
      </c>
      <c r="V662" s="26" t="s">
        <v>6445</v>
      </c>
      <c r="W662" s="26" t="s">
        <v>6446</v>
      </c>
      <c r="X662" s="26" t="s">
        <v>2997</v>
      </c>
      <c r="Y662" s="26" t="s">
        <v>6447</v>
      </c>
      <c r="Z662" s="26" t="s">
        <v>3551</v>
      </c>
      <c r="AA662" s="26" t="s">
        <v>6441</v>
      </c>
      <c r="AB662" s="26">
        <v>8022643530</v>
      </c>
      <c r="AC662" s="26"/>
      <c r="AD662" s="26">
        <v>8028600440</v>
      </c>
      <c r="AE662" s="26" t="s">
        <v>6448</v>
      </c>
      <c r="AF662" s="26" t="s">
        <v>6449</v>
      </c>
      <c r="AG662" s="26" t="s">
        <v>1454</v>
      </c>
      <c r="AH662" s="26" t="s">
        <v>6450</v>
      </c>
      <c r="AI662" s="26" t="s">
        <v>6451</v>
      </c>
      <c r="AJ662" s="26" t="s">
        <v>4479</v>
      </c>
      <c r="AK662" s="26">
        <v>5401</v>
      </c>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t="s">
        <v>6452</v>
      </c>
      <c r="CG662" s="26"/>
      <c r="CH662" s="26"/>
      <c r="CI662" s="26"/>
      <c r="CJ662" s="26"/>
      <c r="CK662" s="26"/>
      <c r="CL662" s="26"/>
      <c r="CM662" s="26"/>
      <c r="CN662" s="26">
        <v>1349</v>
      </c>
      <c r="CO662" s="26">
        <v>289</v>
      </c>
      <c r="CP662" s="26"/>
      <c r="CQ662" s="26"/>
      <c r="CR662" s="26"/>
      <c r="CS662" s="26" t="s">
        <v>561</v>
      </c>
      <c r="CT662" s="26">
        <v>12</v>
      </c>
      <c r="CU662" s="26"/>
      <c r="CV662" s="26"/>
      <c r="CW662" s="26">
        <v>24821</v>
      </c>
      <c r="CX662" s="26"/>
      <c r="CY662" s="26"/>
      <c r="CZ662" s="26"/>
      <c r="DA662" s="26"/>
      <c r="DB662" s="26"/>
      <c r="DC662" s="26"/>
      <c r="DD662" s="26" t="s">
        <v>2120</v>
      </c>
      <c r="DE662" s="26" t="s">
        <v>6453</v>
      </c>
      <c r="DF662" s="26" t="s">
        <v>6454</v>
      </c>
      <c r="DG662" s="26" t="s">
        <v>6455</v>
      </c>
      <c r="DH662" s="26">
        <v>8022644714</v>
      </c>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c r="EU662" s="26"/>
      <c r="EV662" s="26"/>
      <c r="EW662" s="26"/>
      <c r="EX662" s="26"/>
      <c r="EY662" s="26"/>
    </row>
    <row r="663" spans="1:155" x14ac:dyDescent="0.2">
      <c r="A663" s="739">
        <v>11670</v>
      </c>
      <c r="B663" s="26" t="s">
        <v>6460</v>
      </c>
      <c r="C663" s="26"/>
      <c r="D663" s="26"/>
      <c r="E663" s="26"/>
      <c r="F663" s="26"/>
      <c r="G663" s="26"/>
      <c r="H663" s="26"/>
      <c r="I663" s="26"/>
      <c r="J663" s="26" t="s">
        <v>6461</v>
      </c>
      <c r="K663" s="26"/>
      <c r="L663" s="26" t="s">
        <v>1039</v>
      </c>
      <c r="M663" s="26" t="s">
        <v>1333</v>
      </c>
      <c r="N663" s="26" t="s">
        <v>973</v>
      </c>
      <c r="O663" s="26">
        <v>76701</v>
      </c>
      <c r="P663" s="26" t="s">
        <v>545</v>
      </c>
      <c r="Q663" s="26">
        <v>2547546521</v>
      </c>
      <c r="R663" s="26">
        <v>2547544880</v>
      </c>
      <c r="S663" s="26" t="s">
        <v>3321</v>
      </c>
      <c r="T663" s="26" t="s">
        <v>6462</v>
      </c>
      <c r="U663" s="26" t="s">
        <v>4817</v>
      </c>
      <c r="V663" s="26" t="s">
        <v>6463</v>
      </c>
      <c r="W663" s="26" t="s">
        <v>6464</v>
      </c>
      <c r="X663" s="26" t="s">
        <v>1369</v>
      </c>
      <c r="Y663" s="26" t="s">
        <v>6465</v>
      </c>
      <c r="Z663" s="26" t="s">
        <v>6466</v>
      </c>
      <c r="AA663" s="26" t="s">
        <v>6460</v>
      </c>
      <c r="AB663" s="26">
        <v>2547526521</v>
      </c>
      <c r="AC663" s="26"/>
      <c r="AD663" s="26">
        <v>2547544880</v>
      </c>
      <c r="AE663" s="26" t="s">
        <v>6463</v>
      </c>
      <c r="AF663" s="26" t="s">
        <v>6467</v>
      </c>
      <c r="AG663" s="26" t="s">
        <v>545</v>
      </c>
      <c r="AH663" s="26" t="s">
        <v>1039</v>
      </c>
      <c r="AI663" s="26" t="s">
        <v>1333</v>
      </c>
      <c r="AJ663" s="26" t="s">
        <v>973</v>
      </c>
      <c r="AK663" s="26">
        <v>76703</v>
      </c>
      <c r="AL663" s="26" t="s">
        <v>545</v>
      </c>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t="s">
        <v>6468</v>
      </c>
      <c r="CG663" s="26"/>
      <c r="CH663" s="26"/>
      <c r="CI663" s="26"/>
      <c r="CJ663" s="26"/>
      <c r="CK663" s="26"/>
      <c r="CL663" s="26"/>
      <c r="CM663" s="26"/>
      <c r="CN663" s="26">
        <v>1508</v>
      </c>
      <c r="CO663" s="26">
        <v>1683</v>
      </c>
      <c r="CP663" s="26"/>
      <c r="CQ663" s="26"/>
      <c r="CR663" s="26"/>
      <c r="CS663" s="26" t="s">
        <v>561</v>
      </c>
      <c r="CT663" s="26">
        <v>12</v>
      </c>
      <c r="CU663" s="26"/>
      <c r="CV663" s="26"/>
      <c r="CW663" s="26">
        <v>69396</v>
      </c>
      <c r="CX663" s="740">
        <v>4213</v>
      </c>
      <c r="CY663" s="26"/>
      <c r="CZ663" s="26"/>
      <c r="DA663" s="26"/>
      <c r="DB663" s="26"/>
      <c r="DC663" s="26"/>
      <c r="DD663" s="26" t="s">
        <v>6469</v>
      </c>
      <c r="DE663" s="26" t="s">
        <v>6470</v>
      </c>
      <c r="DF663" s="26" t="s">
        <v>695</v>
      </c>
      <c r="DG663" s="26" t="s">
        <v>6471</v>
      </c>
      <c r="DH663" s="26">
        <v>2547456360</v>
      </c>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row>
    <row r="664" spans="1:155" x14ac:dyDescent="0.2">
      <c r="A664" s="739">
        <v>10050</v>
      </c>
      <c r="B664" s="26" t="s">
        <v>6472</v>
      </c>
      <c r="C664" s="26"/>
      <c r="D664" s="26"/>
      <c r="E664" s="26"/>
      <c r="F664" s="26"/>
      <c r="G664" s="26" t="s">
        <v>545</v>
      </c>
      <c r="H664" s="26" t="s">
        <v>545</v>
      </c>
      <c r="I664" s="26" t="s">
        <v>545</v>
      </c>
      <c r="J664" s="26" t="s">
        <v>2270</v>
      </c>
      <c r="K664" s="26"/>
      <c r="L664" s="26" t="s">
        <v>2272</v>
      </c>
      <c r="M664" s="26" t="s">
        <v>6473</v>
      </c>
      <c r="N664" s="26" t="s">
        <v>901</v>
      </c>
      <c r="O664" s="26">
        <v>55343</v>
      </c>
      <c r="P664" s="26" t="s">
        <v>545</v>
      </c>
      <c r="Q664" s="26">
        <v>9529315373</v>
      </c>
      <c r="R664" s="26"/>
      <c r="S664" s="26" t="s">
        <v>750</v>
      </c>
      <c r="T664" s="26" t="s">
        <v>3709</v>
      </c>
      <c r="U664" s="26" t="s">
        <v>6474</v>
      </c>
      <c r="V664" s="26" t="s">
        <v>3710</v>
      </c>
      <c r="W664" s="26" t="s">
        <v>4790</v>
      </c>
      <c r="X664" s="26" t="s">
        <v>4791</v>
      </c>
      <c r="Y664" s="26" t="s">
        <v>4792</v>
      </c>
      <c r="Z664" s="26" t="s">
        <v>6475</v>
      </c>
      <c r="AA664" s="26" t="s">
        <v>6472</v>
      </c>
      <c r="AB664" s="26">
        <v>8172553372</v>
      </c>
      <c r="AC664" s="26"/>
      <c r="AD664" s="26"/>
      <c r="AE664" s="26" t="s">
        <v>6476</v>
      </c>
      <c r="AF664" s="26" t="s">
        <v>4796</v>
      </c>
      <c r="AG664" s="26" t="s">
        <v>545</v>
      </c>
      <c r="AH664" s="26" t="s">
        <v>4797</v>
      </c>
      <c r="AI664" s="26" t="s">
        <v>1300</v>
      </c>
      <c r="AJ664" s="26" t="s">
        <v>973</v>
      </c>
      <c r="AK664" s="26">
        <v>76180</v>
      </c>
      <c r="AL664" s="26" t="s">
        <v>545</v>
      </c>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t="s">
        <v>4798</v>
      </c>
      <c r="CG664" s="26"/>
      <c r="CH664" s="26"/>
      <c r="CI664" s="26"/>
      <c r="CJ664" s="26"/>
      <c r="CK664" s="26"/>
      <c r="CL664" s="26"/>
      <c r="CM664" s="26"/>
      <c r="CN664" s="26">
        <v>855</v>
      </c>
      <c r="CO664" s="26">
        <v>246</v>
      </c>
      <c r="CP664" s="26"/>
      <c r="CQ664" s="26"/>
      <c r="CR664" s="26"/>
      <c r="CS664" s="26" t="s">
        <v>561</v>
      </c>
      <c r="CT664" s="26">
        <v>12</v>
      </c>
      <c r="CU664" s="26"/>
      <c r="CV664" s="26"/>
      <c r="CW664" s="26">
        <v>61832</v>
      </c>
      <c r="CX664" s="740">
        <v>707</v>
      </c>
      <c r="CY664" s="26"/>
      <c r="CZ664" s="26"/>
      <c r="DA664" s="26"/>
      <c r="DB664" s="26"/>
      <c r="DC664" s="26" t="s">
        <v>545</v>
      </c>
      <c r="DD664" s="26" t="s">
        <v>545</v>
      </c>
      <c r="DE664" s="26" t="s">
        <v>545</v>
      </c>
      <c r="DF664" s="26" t="s">
        <v>545</v>
      </c>
      <c r="DG664" s="26"/>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row>
    <row r="665" spans="1:155" x14ac:dyDescent="0.2">
      <c r="A665" s="739">
        <v>11333</v>
      </c>
      <c r="B665" s="26" t="s">
        <v>6477</v>
      </c>
      <c r="C665" s="26"/>
      <c r="D665" s="26"/>
      <c r="E665" s="26"/>
      <c r="F665" s="26"/>
      <c r="G665" s="26"/>
      <c r="H665" s="26"/>
      <c r="I665" s="26"/>
      <c r="J665" s="26" t="s">
        <v>2493</v>
      </c>
      <c r="K665" s="26"/>
      <c r="L665" s="26" t="s">
        <v>1634</v>
      </c>
      <c r="M665" s="26" t="s">
        <v>2494</v>
      </c>
      <c r="N665" s="26" t="s">
        <v>823</v>
      </c>
      <c r="O665" s="26">
        <v>45250</v>
      </c>
      <c r="P665" s="26">
        <v>5496</v>
      </c>
      <c r="Q665" s="26">
        <v>5138702000</v>
      </c>
      <c r="R665" s="26"/>
      <c r="S665" s="26" t="s">
        <v>1457</v>
      </c>
      <c r="T665" s="26" t="s">
        <v>2495</v>
      </c>
      <c r="U665" s="26" t="s">
        <v>553</v>
      </c>
      <c r="V665" s="26"/>
      <c r="W665" s="26" t="s">
        <v>2496</v>
      </c>
      <c r="X665" s="26" t="s">
        <v>1957</v>
      </c>
      <c r="Y665" s="26" t="s">
        <v>2497</v>
      </c>
      <c r="Z665" s="26" t="s">
        <v>2498</v>
      </c>
      <c r="AA665" s="26" t="s">
        <v>2499</v>
      </c>
      <c r="AB665" s="26">
        <v>5138702000</v>
      </c>
      <c r="AC665" s="26"/>
      <c r="AD665" s="26">
        <v>5136035500</v>
      </c>
      <c r="AE665" s="26" t="s">
        <v>2500</v>
      </c>
      <c r="AF665" s="26" t="s">
        <v>2501</v>
      </c>
      <c r="AG665" s="26" t="s">
        <v>545</v>
      </c>
      <c r="AH665" s="26" t="s">
        <v>1634</v>
      </c>
      <c r="AI665" s="26" t="s">
        <v>2494</v>
      </c>
      <c r="AJ665" s="26" t="s">
        <v>823</v>
      </c>
      <c r="AK665" s="26">
        <v>45014</v>
      </c>
      <c r="AL665" s="26" t="s">
        <v>545</v>
      </c>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v>1184</v>
      </c>
      <c r="CO665" s="26">
        <v>777</v>
      </c>
      <c r="CP665" s="26"/>
      <c r="CQ665" s="26"/>
      <c r="CR665" s="26"/>
      <c r="CS665" s="26" t="s">
        <v>561</v>
      </c>
      <c r="CT665" s="26">
        <v>12</v>
      </c>
      <c r="CU665" s="26"/>
      <c r="CV665" s="26"/>
      <c r="CW665" s="26">
        <v>28665</v>
      </c>
      <c r="CX665" s="26"/>
      <c r="CY665" s="26"/>
      <c r="CZ665" s="26"/>
      <c r="DA665" s="26"/>
      <c r="DB665" s="26"/>
      <c r="DC665" s="26"/>
      <c r="DD665" s="26" t="s">
        <v>930</v>
      </c>
      <c r="DE665" s="26" t="s">
        <v>2502</v>
      </c>
      <c r="DF665" s="26" t="s">
        <v>725</v>
      </c>
      <c r="DG665" s="26" t="s">
        <v>2503</v>
      </c>
      <c r="DH665" s="26">
        <v>5138702000</v>
      </c>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c r="EU665" s="26"/>
      <c r="EV665" s="26"/>
      <c r="EW665" s="26"/>
      <c r="EX665" s="26"/>
      <c r="EY665" s="26"/>
    </row>
    <row r="666" spans="1:155" x14ac:dyDescent="0.2">
      <c r="A666" s="739">
        <v>11335</v>
      </c>
      <c r="B666" s="26" t="s">
        <v>6478</v>
      </c>
      <c r="C666" s="26"/>
      <c r="D666" s="26"/>
      <c r="E666" s="26"/>
      <c r="F666" s="26"/>
      <c r="G666" s="26"/>
      <c r="H666" s="26"/>
      <c r="I666" s="26"/>
      <c r="J666" s="26" t="s">
        <v>2493</v>
      </c>
      <c r="K666" s="26"/>
      <c r="L666" s="26" t="s">
        <v>1634</v>
      </c>
      <c r="M666" s="26" t="s">
        <v>2494</v>
      </c>
      <c r="N666" s="26" t="s">
        <v>823</v>
      </c>
      <c r="O666" s="26">
        <v>45250</v>
      </c>
      <c r="P666" s="26">
        <v>5496</v>
      </c>
      <c r="Q666" s="26">
        <v>5138702000</v>
      </c>
      <c r="R666" s="26"/>
      <c r="S666" s="26" t="s">
        <v>1457</v>
      </c>
      <c r="T666" s="26" t="s">
        <v>2495</v>
      </c>
      <c r="U666" s="26" t="s">
        <v>553</v>
      </c>
      <c r="V666" s="26"/>
      <c r="W666" s="26" t="s">
        <v>2496</v>
      </c>
      <c r="X666" s="26" t="s">
        <v>1957</v>
      </c>
      <c r="Y666" s="26" t="s">
        <v>2497</v>
      </c>
      <c r="Z666" s="26" t="s">
        <v>2498</v>
      </c>
      <c r="AA666" s="26" t="s">
        <v>2499</v>
      </c>
      <c r="AB666" s="26">
        <v>5138702000</v>
      </c>
      <c r="AC666" s="26"/>
      <c r="AD666" s="26">
        <v>5136035500</v>
      </c>
      <c r="AE666" s="26" t="s">
        <v>2500</v>
      </c>
      <c r="AF666" s="26" t="s">
        <v>2501</v>
      </c>
      <c r="AG666" s="26" t="s">
        <v>545</v>
      </c>
      <c r="AH666" s="26" t="s">
        <v>1634</v>
      </c>
      <c r="AI666" s="26" t="s">
        <v>2494</v>
      </c>
      <c r="AJ666" s="26" t="s">
        <v>823</v>
      </c>
      <c r="AK666" s="26">
        <v>45014</v>
      </c>
      <c r="AL666" s="26" t="s">
        <v>545</v>
      </c>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v>1186</v>
      </c>
      <c r="CO666" s="26">
        <v>777</v>
      </c>
      <c r="CP666" s="26"/>
      <c r="CQ666" s="26"/>
      <c r="CR666" s="26"/>
      <c r="CS666" s="26" t="s">
        <v>561</v>
      </c>
      <c r="CT666" s="26">
        <v>12</v>
      </c>
      <c r="CU666" s="26"/>
      <c r="CV666" s="26"/>
      <c r="CW666" s="26">
        <v>10677</v>
      </c>
      <c r="CX666" s="26"/>
      <c r="CY666" s="26"/>
      <c r="CZ666" s="26"/>
      <c r="DA666" s="26"/>
      <c r="DB666" s="26"/>
      <c r="DC666" s="26"/>
      <c r="DD666" s="26" t="s">
        <v>930</v>
      </c>
      <c r="DE666" s="26" t="s">
        <v>2502</v>
      </c>
      <c r="DF666" s="26" t="s">
        <v>725</v>
      </c>
      <c r="DG666" s="26" t="s">
        <v>2503</v>
      </c>
      <c r="DH666" s="26">
        <v>5138702000</v>
      </c>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c r="EU666" s="26"/>
      <c r="EV666" s="26"/>
      <c r="EW666" s="26"/>
      <c r="EX666" s="26"/>
      <c r="EY666" s="26"/>
    </row>
    <row r="667" spans="1:155" x14ac:dyDescent="0.2">
      <c r="A667" s="739">
        <v>10072</v>
      </c>
      <c r="B667" s="26" t="s">
        <v>6479</v>
      </c>
      <c r="C667" s="26"/>
      <c r="D667" s="26"/>
      <c r="E667" s="26"/>
      <c r="F667" s="26"/>
      <c r="G667" s="26"/>
      <c r="H667" s="26"/>
      <c r="I667" s="26"/>
      <c r="J667" s="26" t="s">
        <v>1098</v>
      </c>
      <c r="K667" s="26"/>
      <c r="L667" s="26" t="s">
        <v>1099</v>
      </c>
      <c r="M667" s="26" t="s">
        <v>1016</v>
      </c>
      <c r="N667" s="26" t="s">
        <v>550</v>
      </c>
      <c r="O667" s="26">
        <v>60606</v>
      </c>
      <c r="P667" s="26" t="s">
        <v>545</v>
      </c>
      <c r="Q667" s="26">
        <v>3128225000</v>
      </c>
      <c r="R667" s="26"/>
      <c r="S667" s="26" t="s">
        <v>1100</v>
      </c>
      <c r="T667" s="26" t="s">
        <v>1101</v>
      </c>
      <c r="U667" s="26" t="s">
        <v>1102</v>
      </c>
      <c r="V667" s="26" t="s">
        <v>1103</v>
      </c>
      <c r="W667" s="26" t="s">
        <v>1104</v>
      </c>
      <c r="X667" s="26" t="s">
        <v>1105</v>
      </c>
      <c r="Y667" s="26" t="s">
        <v>1106</v>
      </c>
      <c r="Z667" s="26" t="s">
        <v>1107</v>
      </c>
      <c r="AA667" s="26" t="s">
        <v>1108</v>
      </c>
      <c r="AB667" s="26">
        <v>3128222739</v>
      </c>
      <c r="AC667" s="26"/>
      <c r="AD667" s="26">
        <v>3122604640</v>
      </c>
      <c r="AE667" s="26" t="s">
        <v>1109</v>
      </c>
      <c r="AF667" s="26" t="s">
        <v>1098</v>
      </c>
      <c r="AG667" s="26" t="s">
        <v>545</v>
      </c>
      <c r="AH667" s="26" t="s">
        <v>1053</v>
      </c>
      <c r="AI667" s="26" t="s">
        <v>1016</v>
      </c>
      <c r="AJ667" s="26" t="s">
        <v>550</v>
      </c>
      <c r="AK667" s="26">
        <v>60606</v>
      </c>
      <c r="AL667" s="26" t="s">
        <v>545</v>
      </c>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t="s">
        <v>1110</v>
      </c>
      <c r="CG667" s="26"/>
      <c r="CH667" s="26"/>
      <c r="CI667" s="26"/>
      <c r="CJ667" s="26"/>
      <c r="CK667" s="26"/>
      <c r="CL667" s="26"/>
      <c r="CM667" s="26"/>
      <c r="CN667" s="26">
        <v>871</v>
      </c>
      <c r="CO667" s="26">
        <v>678</v>
      </c>
      <c r="CP667" s="26"/>
      <c r="CQ667" s="26"/>
      <c r="CR667" s="26"/>
      <c r="CS667" s="26" t="s">
        <v>561</v>
      </c>
      <c r="CT667" s="26">
        <v>12</v>
      </c>
      <c r="CU667" s="26"/>
      <c r="CV667" s="26"/>
      <c r="CW667" s="26">
        <v>35289</v>
      </c>
      <c r="CX667" s="740">
        <v>218</v>
      </c>
      <c r="CY667" s="26"/>
      <c r="CZ667" s="26"/>
      <c r="DA667" s="26"/>
      <c r="DB667" s="26"/>
      <c r="DC667" s="26"/>
      <c r="DD667" s="26" t="s">
        <v>1111</v>
      </c>
      <c r="DE667" s="26" t="s">
        <v>1112</v>
      </c>
      <c r="DF667" s="26" t="s">
        <v>1113</v>
      </c>
      <c r="DG667" s="26" t="s">
        <v>1114</v>
      </c>
      <c r="DH667" s="26">
        <v>3128224121</v>
      </c>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row>
    <row r="668" spans="1:155" x14ac:dyDescent="0.2">
      <c r="A668" s="739">
        <v>10475</v>
      </c>
      <c r="B668" s="26" t="s">
        <v>6480</v>
      </c>
      <c r="C668" s="26" t="s">
        <v>545</v>
      </c>
      <c r="D668" s="26" t="s">
        <v>545</v>
      </c>
      <c r="E668" s="26" t="s">
        <v>545</v>
      </c>
      <c r="F668" s="26"/>
      <c r="G668" s="26" t="s">
        <v>545</v>
      </c>
      <c r="H668" s="26" t="s">
        <v>545</v>
      </c>
      <c r="I668" s="26" t="s">
        <v>545</v>
      </c>
      <c r="J668" s="26" t="s">
        <v>6481</v>
      </c>
      <c r="K668" s="26"/>
      <c r="L668" s="26" t="s">
        <v>6482</v>
      </c>
      <c r="M668" s="26" t="s">
        <v>3571</v>
      </c>
      <c r="N668" s="26" t="s">
        <v>731</v>
      </c>
      <c r="O668" s="26">
        <v>15317</v>
      </c>
      <c r="P668" s="26" t="s">
        <v>545</v>
      </c>
      <c r="Q668" s="26">
        <v>7247310094</v>
      </c>
      <c r="R668" s="26">
        <v>7247310145</v>
      </c>
      <c r="S668" s="26" t="s">
        <v>4995</v>
      </c>
      <c r="T668" s="26" t="s">
        <v>6483</v>
      </c>
      <c r="U668" s="26" t="s">
        <v>734</v>
      </c>
      <c r="V668" s="26" t="s">
        <v>6484</v>
      </c>
      <c r="W668" s="26" t="s">
        <v>6485</v>
      </c>
      <c r="X668" s="26" t="s">
        <v>4216</v>
      </c>
      <c r="Y668" s="26" t="s">
        <v>6486</v>
      </c>
      <c r="Z668" s="26" t="s">
        <v>695</v>
      </c>
      <c r="AA668" s="26" t="s">
        <v>6487</v>
      </c>
      <c r="AB668" s="26">
        <v>7249490636</v>
      </c>
      <c r="AC668" s="26"/>
      <c r="AD668" s="26"/>
      <c r="AE668" s="26" t="s">
        <v>6488</v>
      </c>
      <c r="AF668" s="26" t="s">
        <v>6489</v>
      </c>
      <c r="AG668" s="26" t="s">
        <v>545</v>
      </c>
      <c r="AH668" s="26" t="s">
        <v>6482</v>
      </c>
      <c r="AI668" s="26"/>
      <c r="AJ668" s="26" t="s">
        <v>731</v>
      </c>
      <c r="AK668" s="26">
        <v>15317</v>
      </c>
      <c r="AL668" s="26" t="s">
        <v>545</v>
      </c>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t="s">
        <v>6490</v>
      </c>
      <c r="CG668" s="26"/>
      <c r="CH668" s="26"/>
      <c r="CI668" s="26"/>
      <c r="CJ668" s="26"/>
      <c r="CK668" s="26"/>
      <c r="CL668" s="26"/>
      <c r="CM668" s="26"/>
      <c r="CN668" s="26">
        <v>3022</v>
      </c>
      <c r="CO668" s="26">
        <v>312</v>
      </c>
      <c r="CP668" s="26"/>
      <c r="CQ668" s="26"/>
      <c r="CR668" s="26"/>
      <c r="CS668" s="26" t="s">
        <v>561</v>
      </c>
      <c r="CT668" s="26">
        <v>12</v>
      </c>
      <c r="CU668" s="26"/>
      <c r="CV668" s="26"/>
      <c r="CW668" s="26">
        <v>56782</v>
      </c>
      <c r="CX668" s="26" t="s">
        <v>545</v>
      </c>
      <c r="CY668" s="26"/>
      <c r="CZ668" s="26" t="s">
        <v>545</v>
      </c>
      <c r="DA668" s="26" t="s">
        <v>545</v>
      </c>
      <c r="DB668" s="26" t="s">
        <v>545</v>
      </c>
      <c r="DC668" s="26" t="s">
        <v>545</v>
      </c>
      <c r="DD668" s="26" t="s">
        <v>545</v>
      </c>
      <c r="DE668" s="26" t="s">
        <v>545</v>
      </c>
      <c r="DF668" s="26" t="s">
        <v>545</v>
      </c>
      <c r="DG668" s="26" t="s">
        <v>545</v>
      </c>
      <c r="DH668" s="26"/>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row>
    <row r="669" spans="1:155" x14ac:dyDescent="0.2">
      <c r="A669" s="739">
        <v>11261</v>
      </c>
      <c r="B669" s="26" t="s">
        <v>6491</v>
      </c>
      <c r="C669" s="26" t="s">
        <v>545</v>
      </c>
      <c r="D669" s="26"/>
      <c r="E669" s="26"/>
      <c r="F669" s="26"/>
      <c r="G669" s="26" t="s">
        <v>545</v>
      </c>
      <c r="H669" s="26" t="s">
        <v>545</v>
      </c>
      <c r="I669" s="26" t="s">
        <v>545</v>
      </c>
      <c r="J669" s="26" t="s">
        <v>1052</v>
      </c>
      <c r="K669" s="26"/>
      <c r="L669" s="26" t="s">
        <v>1053</v>
      </c>
      <c r="M669" s="26"/>
      <c r="N669" s="26" t="s">
        <v>550</v>
      </c>
      <c r="O669" s="738">
        <v>60606</v>
      </c>
      <c r="P669" s="26" t="s">
        <v>545</v>
      </c>
      <c r="Q669" s="26">
        <v>4158993162</v>
      </c>
      <c r="R669" s="26">
        <v>4158996162</v>
      </c>
      <c r="S669" s="26" t="s">
        <v>1054</v>
      </c>
      <c r="T669" s="26" t="s">
        <v>1055</v>
      </c>
      <c r="U669" s="26" t="s">
        <v>1056</v>
      </c>
      <c r="V669" s="26" t="s">
        <v>1057</v>
      </c>
      <c r="W669" s="26" t="s">
        <v>545</v>
      </c>
      <c r="X669" s="26" t="s">
        <v>1054</v>
      </c>
      <c r="Y669" s="26" t="s">
        <v>1055</v>
      </c>
      <c r="Z669" s="26" t="s">
        <v>1058</v>
      </c>
      <c r="AA669" s="26" t="s">
        <v>1059</v>
      </c>
      <c r="AB669" s="26">
        <v>4158993162</v>
      </c>
      <c r="AC669" s="26"/>
      <c r="AD669" s="26"/>
      <c r="AE669" s="26" t="s">
        <v>1057</v>
      </c>
      <c r="AF669" s="26" t="s">
        <v>1052</v>
      </c>
      <c r="AG669" s="26" t="s">
        <v>545</v>
      </c>
      <c r="AH669" s="26" t="s">
        <v>1053</v>
      </c>
      <c r="AI669" s="26"/>
      <c r="AJ669" s="26" t="s">
        <v>550</v>
      </c>
      <c r="AK669" s="548">
        <v>60606</v>
      </c>
      <c r="AL669" s="26" t="s">
        <v>545</v>
      </c>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t="s">
        <v>545</v>
      </c>
      <c r="CG669" s="26"/>
      <c r="CH669" s="26"/>
      <c r="CI669" s="26"/>
      <c r="CJ669" s="26"/>
      <c r="CK669" s="26"/>
      <c r="CL669" s="26"/>
      <c r="CM669" s="26"/>
      <c r="CN669" s="26">
        <v>1113</v>
      </c>
      <c r="CO669" s="26">
        <v>354</v>
      </c>
      <c r="CP669" s="26"/>
      <c r="CQ669" s="26"/>
      <c r="CR669" s="26"/>
      <c r="CS669" s="26" t="s">
        <v>561</v>
      </c>
      <c r="CT669" s="26">
        <v>12</v>
      </c>
      <c r="CU669" s="26"/>
      <c r="CV669" s="26"/>
      <c r="CW669" s="26">
        <v>21857</v>
      </c>
      <c r="CX669" s="740">
        <v>761</v>
      </c>
      <c r="CY669" s="26"/>
      <c r="CZ669" s="26"/>
      <c r="DA669" s="26"/>
      <c r="DB669" s="26"/>
      <c r="DC669" s="26" t="s">
        <v>545</v>
      </c>
      <c r="DD669" s="26" t="s">
        <v>750</v>
      </c>
      <c r="DE669" s="26" t="s">
        <v>1060</v>
      </c>
      <c r="DF669" s="26" t="s">
        <v>1061</v>
      </c>
      <c r="DG669" s="26" t="s">
        <v>1062</v>
      </c>
      <c r="DH669" s="26">
        <v>3124623070</v>
      </c>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row>
    <row r="670" spans="1:155" x14ac:dyDescent="0.2">
      <c r="A670" s="739">
        <v>11291</v>
      </c>
      <c r="B670" s="26" t="s">
        <v>6492</v>
      </c>
      <c r="C670" s="26"/>
      <c r="D670" s="26"/>
      <c r="E670" s="26"/>
      <c r="F670" s="26"/>
      <c r="G670" s="26"/>
      <c r="H670" s="26"/>
      <c r="I670" s="26"/>
      <c r="J670" s="26" t="s">
        <v>1856</v>
      </c>
      <c r="K670" s="26"/>
      <c r="L670" s="26" t="s">
        <v>688</v>
      </c>
      <c r="M670" s="26"/>
      <c r="N670" s="26" t="s">
        <v>689</v>
      </c>
      <c r="O670" s="738">
        <v>6183</v>
      </c>
      <c r="P670" s="26" t="s">
        <v>545</v>
      </c>
      <c r="Q670" s="26">
        <v>8602773966</v>
      </c>
      <c r="R670" s="26"/>
      <c r="S670" s="26"/>
      <c r="T670" s="26"/>
      <c r="U670" s="26"/>
      <c r="V670" s="26"/>
      <c r="W670" s="26"/>
      <c r="X670" s="26" t="s">
        <v>1857</v>
      </c>
      <c r="Y670" s="26" t="s">
        <v>1858</v>
      </c>
      <c r="Z670" s="26" t="s">
        <v>1192</v>
      </c>
      <c r="AA670" s="26" t="s">
        <v>1859</v>
      </c>
      <c r="AB670" s="26">
        <v>8602777881</v>
      </c>
      <c r="AC670" s="26"/>
      <c r="AD670" s="26">
        <v>8662951307</v>
      </c>
      <c r="AE670" s="26" t="s">
        <v>1860</v>
      </c>
      <c r="AF670" s="26" t="s">
        <v>1861</v>
      </c>
      <c r="AG670" s="26" t="s">
        <v>545</v>
      </c>
      <c r="AH670" s="26" t="s">
        <v>688</v>
      </c>
      <c r="AI670" s="26"/>
      <c r="AJ670" s="26" t="s">
        <v>689</v>
      </c>
      <c r="AK670" s="548">
        <v>6183</v>
      </c>
      <c r="AL670" s="26" t="s">
        <v>545</v>
      </c>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v>1143</v>
      </c>
      <c r="CO670" s="26">
        <v>1591</v>
      </c>
      <c r="CP670" s="26"/>
      <c r="CQ670" s="26"/>
      <c r="CR670" s="26"/>
      <c r="CS670" s="26" t="s">
        <v>561</v>
      </c>
      <c r="CT670" s="26">
        <v>12</v>
      </c>
      <c r="CU670" s="26"/>
      <c r="CV670" s="26"/>
      <c r="CW670" s="26">
        <v>41769</v>
      </c>
      <c r="CX670" s="26"/>
      <c r="CY670" s="26"/>
      <c r="CZ670" s="26"/>
      <c r="DA670" s="26"/>
      <c r="DB670" s="26"/>
      <c r="DC670" s="26"/>
      <c r="DD670" s="26" t="s">
        <v>1862</v>
      </c>
      <c r="DE670" s="26" t="s">
        <v>1863</v>
      </c>
      <c r="DF670" s="26" t="s">
        <v>1864</v>
      </c>
      <c r="DG670" s="26" t="s">
        <v>1865</v>
      </c>
      <c r="DH670" s="26">
        <v>8609541331</v>
      </c>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row>
    <row r="671" spans="1:155" x14ac:dyDescent="0.2">
      <c r="A671" s="739">
        <v>10249</v>
      </c>
      <c r="B671" s="26" t="s">
        <v>6493</v>
      </c>
      <c r="C671" s="26"/>
      <c r="D671" s="26"/>
      <c r="E671" s="26"/>
      <c r="F671" s="26"/>
      <c r="G671" s="26"/>
      <c r="H671" s="26"/>
      <c r="I671" s="26"/>
      <c r="J671" s="26" t="s">
        <v>6494</v>
      </c>
      <c r="K671" s="26"/>
      <c r="L671" s="26" t="s">
        <v>899</v>
      </c>
      <c r="M671" s="26" t="s">
        <v>900</v>
      </c>
      <c r="N671" s="26" t="s">
        <v>901</v>
      </c>
      <c r="O671" s="26">
        <v>55415</v>
      </c>
      <c r="P671" s="26" t="s">
        <v>545</v>
      </c>
      <c r="Q671" s="26">
        <v>6128447258</v>
      </c>
      <c r="R671" s="26">
        <v>6128447373</v>
      </c>
      <c r="S671" s="26" t="s">
        <v>3163</v>
      </c>
      <c r="T671" s="26" t="s">
        <v>6495</v>
      </c>
      <c r="U671" s="26" t="s">
        <v>734</v>
      </c>
      <c r="V671" s="26" t="s">
        <v>6496</v>
      </c>
      <c r="W671" s="26" t="s">
        <v>6497</v>
      </c>
      <c r="X671" s="26" t="s">
        <v>6498</v>
      </c>
      <c r="Y671" s="26" t="s">
        <v>6499</v>
      </c>
      <c r="Z671" s="26" t="s">
        <v>4241</v>
      </c>
      <c r="AA671" s="26" t="s">
        <v>6493</v>
      </c>
      <c r="AB671" s="26">
        <v>9206282778</v>
      </c>
      <c r="AC671" s="26"/>
      <c r="AD671" s="26"/>
      <c r="AE671" s="26" t="s">
        <v>6496</v>
      </c>
      <c r="AF671" s="26" t="s">
        <v>6494</v>
      </c>
      <c r="AG671" s="26" t="s">
        <v>545</v>
      </c>
      <c r="AH671" s="26" t="s">
        <v>899</v>
      </c>
      <c r="AI671" s="26" t="s">
        <v>900</v>
      </c>
      <c r="AJ671" s="26" t="s">
        <v>901</v>
      </c>
      <c r="AK671" s="26">
        <v>55415</v>
      </c>
      <c r="AL671" s="26" t="s">
        <v>545</v>
      </c>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t="s">
        <v>6500</v>
      </c>
      <c r="CG671" s="26"/>
      <c r="CH671" s="26"/>
      <c r="CI671" s="26"/>
      <c r="CJ671" s="26"/>
      <c r="CK671" s="26"/>
      <c r="CL671" s="26"/>
      <c r="CM671" s="26"/>
      <c r="CN671" s="26">
        <v>1002</v>
      </c>
      <c r="CO671" s="26">
        <v>1653</v>
      </c>
      <c r="CP671" s="26"/>
      <c r="CQ671" s="26"/>
      <c r="CR671" s="26"/>
      <c r="CS671" s="26" t="s">
        <v>561</v>
      </c>
      <c r="CT671" s="26">
        <v>12</v>
      </c>
      <c r="CU671" s="26"/>
      <c r="CV671" s="26"/>
      <c r="CW671" s="26">
        <v>56014</v>
      </c>
      <c r="CX671" s="740">
        <v>0</v>
      </c>
      <c r="CY671" s="26"/>
      <c r="CZ671" s="26"/>
      <c r="DA671" s="26"/>
      <c r="DB671" s="26"/>
      <c r="DC671" s="26"/>
      <c r="DD671" s="26" t="s">
        <v>6501</v>
      </c>
      <c r="DE671" s="26" t="s">
        <v>6502</v>
      </c>
      <c r="DF671" s="26" t="s">
        <v>725</v>
      </c>
      <c r="DG671" s="26" t="s">
        <v>6503</v>
      </c>
      <c r="DH671" s="26">
        <v>6128445011</v>
      </c>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row>
    <row r="672" spans="1:155" x14ac:dyDescent="0.2">
      <c r="A672" s="739">
        <v>11671</v>
      </c>
      <c r="B672" s="26" t="s">
        <v>6504</v>
      </c>
      <c r="C672" s="26"/>
      <c r="D672" s="26"/>
      <c r="E672" s="26"/>
      <c r="F672" s="26"/>
      <c r="G672" s="26"/>
      <c r="H672" s="26"/>
      <c r="I672" s="26"/>
      <c r="J672" s="26" t="s">
        <v>6425</v>
      </c>
      <c r="K672" s="26"/>
      <c r="L672" s="26" t="s">
        <v>753</v>
      </c>
      <c r="M672" s="26" t="s">
        <v>753</v>
      </c>
      <c r="N672" s="26" t="s">
        <v>754</v>
      </c>
      <c r="O672" s="26">
        <v>10017</v>
      </c>
      <c r="P672" s="26" t="s">
        <v>545</v>
      </c>
      <c r="Q672" s="26">
        <v>7049886169</v>
      </c>
      <c r="R672" s="26"/>
      <c r="S672" s="26" t="s">
        <v>6505</v>
      </c>
      <c r="T672" s="26" t="s">
        <v>6506</v>
      </c>
      <c r="U672" s="26" t="s">
        <v>855</v>
      </c>
      <c r="V672" s="26" t="s">
        <v>6507</v>
      </c>
      <c r="W672" s="26" t="s">
        <v>6508</v>
      </c>
      <c r="X672" s="26" t="s">
        <v>6430</v>
      </c>
      <c r="Y672" s="26" t="s">
        <v>6431</v>
      </c>
      <c r="Z672" s="26" t="s">
        <v>6432</v>
      </c>
      <c r="AA672" s="26" t="s">
        <v>6424</v>
      </c>
      <c r="AB672" s="26">
        <v>7049882261</v>
      </c>
      <c r="AC672" s="26">
        <v>222261</v>
      </c>
      <c r="AD672" s="26"/>
      <c r="AE672" s="26" t="s">
        <v>6433</v>
      </c>
      <c r="AF672" s="26" t="s">
        <v>6434</v>
      </c>
      <c r="AG672" s="26" t="s">
        <v>545</v>
      </c>
      <c r="AH672" s="26" t="s">
        <v>2177</v>
      </c>
      <c r="AI672" s="26" t="s">
        <v>6006</v>
      </c>
      <c r="AJ672" s="26" t="s">
        <v>701</v>
      </c>
      <c r="AK672" s="26">
        <v>28262</v>
      </c>
      <c r="AL672" s="26" t="s">
        <v>545</v>
      </c>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t="s">
        <v>6435</v>
      </c>
      <c r="CG672" s="26"/>
      <c r="CH672" s="26"/>
      <c r="CI672" s="26"/>
      <c r="CJ672" s="26"/>
      <c r="CK672" s="26"/>
      <c r="CL672" s="26"/>
      <c r="CM672" s="26"/>
      <c r="CN672" s="26">
        <v>1509</v>
      </c>
      <c r="CO672" s="26">
        <v>2739</v>
      </c>
      <c r="CP672" s="26"/>
      <c r="CQ672" s="26"/>
      <c r="CR672" s="26"/>
      <c r="CS672" s="26" t="s">
        <v>561</v>
      </c>
      <c r="CT672" s="26">
        <v>12</v>
      </c>
      <c r="CU672" s="26"/>
      <c r="CV672" s="26"/>
      <c r="CW672" s="26">
        <v>60142</v>
      </c>
      <c r="CX672" s="26"/>
      <c r="CY672" s="26"/>
      <c r="CZ672" s="26"/>
      <c r="DA672" s="26"/>
      <c r="DB672" s="26"/>
      <c r="DC672" s="26"/>
      <c r="DD672" s="26" t="s">
        <v>6436</v>
      </c>
      <c r="DE672" s="26" t="s">
        <v>6437</v>
      </c>
      <c r="DF672" s="26" t="s">
        <v>6438</v>
      </c>
      <c r="DG672" s="26" t="s">
        <v>6439</v>
      </c>
      <c r="DH672" s="26">
        <v>2129132269</v>
      </c>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row>
    <row r="673" spans="1:155" x14ac:dyDescent="0.2">
      <c r="A673" s="739">
        <v>10591</v>
      </c>
      <c r="B673" s="26" t="s">
        <v>6509</v>
      </c>
      <c r="C673" s="26"/>
      <c r="D673" s="26"/>
      <c r="E673" s="26"/>
      <c r="F673" s="26"/>
      <c r="G673" s="26"/>
      <c r="H673" s="26"/>
      <c r="I673" s="26" t="s">
        <v>545</v>
      </c>
      <c r="J673" s="26" t="s">
        <v>1185</v>
      </c>
      <c r="K673" s="26"/>
      <c r="L673" s="26" t="s">
        <v>923</v>
      </c>
      <c r="M673" s="26" t="s">
        <v>6510</v>
      </c>
      <c r="N673" s="26" t="s">
        <v>1186</v>
      </c>
      <c r="O673" s="26">
        <v>31999</v>
      </c>
      <c r="P673" s="26" t="s">
        <v>545</v>
      </c>
      <c r="Q673" s="26">
        <v>7067635413</v>
      </c>
      <c r="R673" s="26">
        <v>7066607080</v>
      </c>
      <c r="S673" s="26" t="s">
        <v>1187</v>
      </c>
      <c r="T673" s="26" t="s">
        <v>1188</v>
      </c>
      <c r="U673" s="26" t="s">
        <v>963</v>
      </c>
      <c r="V673" s="26" t="s">
        <v>2767</v>
      </c>
      <c r="W673" s="26" t="s">
        <v>2768</v>
      </c>
      <c r="X673" s="26" t="s">
        <v>2769</v>
      </c>
      <c r="Y673" s="26" t="s">
        <v>2770</v>
      </c>
      <c r="Z673" s="26" t="s">
        <v>2771</v>
      </c>
      <c r="AA673" s="26" t="s">
        <v>6511</v>
      </c>
      <c r="AB673" s="26">
        <v>8034614430</v>
      </c>
      <c r="AC673" s="26"/>
      <c r="AD673" s="26">
        <v>7066607080</v>
      </c>
      <c r="AE673" s="26" t="s">
        <v>2767</v>
      </c>
      <c r="AF673" s="26" t="s">
        <v>1185</v>
      </c>
      <c r="AG673" s="26" t="s">
        <v>545</v>
      </c>
      <c r="AH673" s="26" t="s">
        <v>923</v>
      </c>
      <c r="AI673" s="26" t="s">
        <v>6510</v>
      </c>
      <c r="AJ673" s="26" t="s">
        <v>1186</v>
      </c>
      <c r="AK673" s="548">
        <v>31999</v>
      </c>
      <c r="AL673" s="26" t="s">
        <v>545</v>
      </c>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t="s">
        <v>1194</v>
      </c>
      <c r="CG673" s="26"/>
      <c r="CH673" s="26"/>
      <c r="CI673" s="26"/>
      <c r="CJ673" s="26"/>
      <c r="CK673" s="26"/>
      <c r="CL673" s="26"/>
      <c r="CM673" s="26"/>
      <c r="CN673" s="26">
        <v>1040</v>
      </c>
      <c r="CO673" s="26">
        <v>1012</v>
      </c>
      <c r="CP673" s="26"/>
      <c r="CQ673" s="26"/>
      <c r="CR673" s="26"/>
      <c r="CS673" s="26" t="s">
        <v>561</v>
      </c>
      <c r="CT673" s="26">
        <v>12</v>
      </c>
      <c r="CU673" s="26"/>
      <c r="CV673" s="26"/>
      <c r="CW673" s="26">
        <v>92908</v>
      </c>
      <c r="CX673" s="740">
        <v>370</v>
      </c>
      <c r="CY673" s="26"/>
      <c r="CZ673" s="26"/>
      <c r="DA673" s="26"/>
      <c r="DB673" s="26"/>
      <c r="DC673" s="26" t="s">
        <v>545</v>
      </c>
      <c r="DD673" s="26" t="s">
        <v>2773</v>
      </c>
      <c r="DE673" s="26" t="s">
        <v>744</v>
      </c>
      <c r="DF673" s="26" t="s">
        <v>6512</v>
      </c>
      <c r="DG673" s="26" t="s">
        <v>2775</v>
      </c>
      <c r="DH673" s="26">
        <v>7066607000</v>
      </c>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row>
    <row r="674" spans="1:155" x14ac:dyDescent="0.2">
      <c r="A674" s="739">
        <v>11672</v>
      </c>
      <c r="B674" s="26" t="s">
        <v>6513</v>
      </c>
      <c r="C674" s="26"/>
      <c r="D674" s="26"/>
      <c r="E674" s="26"/>
      <c r="F674" s="26"/>
      <c r="G674" s="26"/>
      <c r="H674" s="26"/>
      <c r="I674" s="26"/>
      <c r="J674" s="26" t="s">
        <v>6514</v>
      </c>
      <c r="K674" s="26" t="s">
        <v>6515</v>
      </c>
      <c r="L674" s="26" t="s">
        <v>6516</v>
      </c>
      <c r="M674" s="26" t="s">
        <v>2896</v>
      </c>
      <c r="N674" s="26" t="s">
        <v>866</v>
      </c>
      <c r="O674" s="26">
        <v>3101</v>
      </c>
      <c r="P674" s="26" t="s">
        <v>545</v>
      </c>
      <c r="Q674" s="26">
        <v>6036562327</v>
      </c>
      <c r="R674" s="26">
        <v>6036567502</v>
      </c>
      <c r="S674" s="26" t="s">
        <v>4685</v>
      </c>
      <c r="T674" s="26" t="s">
        <v>6107</v>
      </c>
      <c r="U674" s="26" t="s">
        <v>2488</v>
      </c>
      <c r="V674" s="26" t="s">
        <v>6517</v>
      </c>
      <c r="W674" s="26" t="s">
        <v>6518</v>
      </c>
      <c r="X674" s="26" t="s">
        <v>4685</v>
      </c>
      <c r="Y674" s="26" t="s">
        <v>6107</v>
      </c>
      <c r="Z674" s="26" t="s">
        <v>2488</v>
      </c>
      <c r="AA674" s="26" t="s">
        <v>6513</v>
      </c>
      <c r="AB674" s="26">
        <v>6036562327</v>
      </c>
      <c r="AC674" s="26"/>
      <c r="AD674" s="26">
        <v>6036567502</v>
      </c>
      <c r="AE674" s="26" t="s">
        <v>6519</v>
      </c>
      <c r="AF674" s="26" t="s">
        <v>6514</v>
      </c>
      <c r="AG674" s="26" t="s">
        <v>6515</v>
      </c>
      <c r="AH674" s="26" t="s">
        <v>6516</v>
      </c>
      <c r="AI674" s="26" t="s">
        <v>2896</v>
      </c>
      <c r="AJ674" s="26" t="s">
        <v>866</v>
      </c>
      <c r="AK674" s="548">
        <v>3101</v>
      </c>
      <c r="AL674" s="26" t="s">
        <v>545</v>
      </c>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t="s">
        <v>6520</v>
      </c>
      <c r="CG674" s="26"/>
      <c r="CH674" s="26"/>
      <c r="CI674" s="26"/>
      <c r="CJ674" s="26"/>
      <c r="CK674" s="26"/>
      <c r="CL674" s="26"/>
      <c r="CM674" s="26"/>
      <c r="CN674" s="26">
        <v>1510</v>
      </c>
      <c r="CO674" s="26">
        <v>1599</v>
      </c>
      <c r="CP674" s="26"/>
      <c r="CQ674" s="26"/>
      <c r="CR674" s="26"/>
      <c r="CS674" s="26" t="s">
        <v>561</v>
      </c>
      <c r="CT674" s="26">
        <v>12</v>
      </c>
      <c r="CU674" s="26"/>
      <c r="CV674" s="26"/>
      <c r="CW674" s="26">
        <v>25534</v>
      </c>
      <c r="CX674" s="26"/>
      <c r="CY674" s="26"/>
      <c r="CZ674" s="26"/>
      <c r="DA674" s="26"/>
      <c r="DB674" s="26"/>
      <c r="DC674" s="26"/>
      <c r="DD674" s="26" t="s">
        <v>4444</v>
      </c>
      <c r="DE674" s="26" t="s">
        <v>5998</v>
      </c>
      <c r="DF674" s="26" t="s">
        <v>725</v>
      </c>
      <c r="DG674" s="26" t="s">
        <v>6521</v>
      </c>
      <c r="DH674" s="26">
        <v>6036562402</v>
      </c>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c r="EU674" s="26"/>
      <c r="EV674" s="26"/>
      <c r="EW674" s="26"/>
      <c r="EX674" s="26"/>
      <c r="EY674" s="26"/>
    </row>
    <row r="675" spans="1:155" x14ac:dyDescent="0.2">
      <c r="A675" s="739">
        <v>11673</v>
      </c>
      <c r="B675" s="26" t="s">
        <v>6522</v>
      </c>
      <c r="C675" s="26"/>
      <c r="D675" s="26"/>
      <c r="E675" s="26"/>
      <c r="F675" s="26"/>
      <c r="G675" s="26"/>
      <c r="H675" s="26"/>
      <c r="I675" s="26"/>
      <c r="J675" s="26" t="s">
        <v>6523</v>
      </c>
      <c r="K675" s="26" t="s">
        <v>6524</v>
      </c>
      <c r="L675" s="26" t="s">
        <v>753</v>
      </c>
      <c r="M675" s="26" t="s">
        <v>753</v>
      </c>
      <c r="N675" s="26" t="s">
        <v>754</v>
      </c>
      <c r="O675" s="26">
        <v>10022</v>
      </c>
      <c r="P675" s="26" t="s">
        <v>545</v>
      </c>
      <c r="Q675" s="26">
        <v>2122976600</v>
      </c>
      <c r="R675" s="26">
        <v>2122976622</v>
      </c>
      <c r="S675" s="26" t="s">
        <v>6525</v>
      </c>
      <c r="T675" s="26" t="s">
        <v>6526</v>
      </c>
      <c r="U675" s="26" t="s">
        <v>647</v>
      </c>
      <c r="V675" s="26" t="s">
        <v>6527</v>
      </c>
      <c r="W675" s="26" t="s">
        <v>5518</v>
      </c>
      <c r="X675" s="26" t="s">
        <v>6528</v>
      </c>
      <c r="Y675" s="26" t="s">
        <v>2159</v>
      </c>
      <c r="Z675" s="26" t="s">
        <v>6529</v>
      </c>
      <c r="AA675" s="26" t="s">
        <v>6530</v>
      </c>
      <c r="AB675" s="26">
        <v>2122976986</v>
      </c>
      <c r="AC675" s="26"/>
      <c r="AD675" s="26">
        <v>2122976622</v>
      </c>
      <c r="AE675" s="26" t="s">
        <v>6531</v>
      </c>
      <c r="AF675" s="26" t="s">
        <v>6523</v>
      </c>
      <c r="AG675" s="26" t="s">
        <v>6524</v>
      </c>
      <c r="AH675" s="26" t="s">
        <v>753</v>
      </c>
      <c r="AI675" s="26" t="s">
        <v>753</v>
      </c>
      <c r="AJ675" s="26" t="s">
        <v>754</v>
      </c>
      <c r="AK675" s="26">
        <v>10022</v>
      </c>
      <c r="AL675" s="26" t="s">
        <v>545</v>
      </c>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t="s">
        <v>6532</v>
      </c>
      <c r="CG675" s="26"/>
      <c r="CH675" s="26"/>
      <c r="CI675" s="26"/>
      <c r="CJ675" s="26"/>
      <c r="CK675" s="26"/>
      <c r="CL675" s="26"/>
      <c r="CM675" s="26"/>
      <c r="CN675" s="26">
        <v>1511</v>
      </c>
      <c r="CO675" s="26">
        <v>3105</v>
      </c>
      <c r="CP675" s="26"/>
      <c r="CQ675" s="26"/>
      <c r="CR675" s="26"/>
      <c r="CS675" s="26" t="s">
        <v>561</v>
      </c>
      <c r="CT675" s="26">
        <v>12</v>
      </c>
      <c r="CU675" s="26"/>
      <c r="CV675" s="26"/>
      <c r="CW675" s="26">
        <v>32301</v>
      </c>
      <c r="CX675" s="740">
        <v>3098</v>
      </c>
      <c r="CY675" s="26"/>
      <c r="CZ675" s="26"/>
      <c r="DA675" s="26"/>
      <c r="DB675" s="26"/>
      <c r="DC675" s="26"/>
      <c r="DD675" s="26" t="s">
        <v>2813</v>
      </c>
      <c r="DE675" s="26" t="s">
        <v>6533</v>
      </c>
      <c r="DF675" s="26" t="s">
        <v>6534</v>
      </c>
      <c r="DG675" s="26" t="s">
        <v>6535</v>
      </c>
      <c r="DH675" s="26">
        <v>2122976987</v>
      </c>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row>
    <row r="676" spans="1:155" x14ac:dyDescent="0.2">
      <c r="A676" s="739">
        <v>10372</v>
      </c>
      <c r="B676" s="26" t="s">
        <v>6536</v>
      </c>
      <c r="C676" s="26"/>
      <c r="D676" s="26"/>
      <c r="E676" s="26"/>
      <c r="F676" s="26"/>
      <c r="G676" s="26"/>
      <c r="H676" s="26"/>
      <c r="I676" s="26"/>
      <c r="J676" s="26" t="s">
        <v>6523</v>
      </c>
      <c r="K676" s="26" t="s">
        <v>6524</v>
      </c>
      <c r="L676" s="26" t="s">
        <v>753</v>
      </c>
      <c r="M676" s="26" t="s">
        <v>753</v>
      </c>
      <c r="N676" s="26" t="s">
        <v>754</v>
      </c>
      <c r="O676" s="26">
        <v>10022</v>
      </c>
      <c r="P676" s="26" t="s">
        <v>545</v>
      </c>
      <c r="Q676" s="26">
        <v>2122976600</v>
      </c>
      <c r="R676" s="26">
        <v>2122976622</v>
      </c>
      <c r="S676" s="26" t="s">
        <v>6525</v>
      </c>
      <c r="T676" s="26" t="s">
        <v>6526</v>
      </c>
      <c r="U676" s="26" t="s">
        <v>647</v>
      </c>
      <c r="V676" s="26" t="s">
        <v>6527</v>
      </c>
      <c r="W676" s="26" t="s">
        <v>5518</v>
      </c>
      <c r="X676" s="26" t="s">
        <v>6528</v>
      </c>
      <c r="Y676" s="26" t="s">
        <v>2159</v>
      </c>
      <c r="Z676" s="26" t="s">
        <v>6529</v>
      </c>
      <c r="AA676" s="26" t="s">
        <v>6530</v>
      </c>
      <c r="AB676" s="26">
        <v>2122976986</v>
      </c>
      <c r="AC676" s="26"/>
      <c r="AD676" s="26">
        <v>2122976622</v>
      </c>
      <c r="AE676" s="26" t="s">
        <v>6531</v>
      </c>
      <c r="AF676" s="26" t="s">
        <v>6523</v>
      </c>
      <c r="AG676" s="26" t="s">
        <v>6524</v>
      </c>
      <c r="AH676" s="26" t="s">
        <v>753</v>
      </c>
      <c r="AI676" s="26" t="s">
        <v>753</v>
      </c>
      <c r="AJ676" s="26" t="s">
        <v>754</v>
      </c>
      <c r="AK676" s="26">
        <v>10022</v>
      </c>
      <c r="AL676" s="26" t="s">
        <v>545</v>
      </c>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t="s">
        <v>6532</v>
      </c>
      <c r="CG676" s="26"/>
      <c r="CH676" s="26"/>
      <c r="CI676" s="26"/>
      <c r="CJ676" s="26"/>
      <c r="CK676" s="26"/>
      <c r="CL676" s="26"/>
      <c r="CM676" s="26"/>
      <c r="CN676" s="26">
        <v>941</v>
      </c>
      <c r="CO676" s="26">
        <v>327</v>
      </c>
      <c r="CP676" s="26"/>
      <c r="CQ676" s="26"/>
      <c r="CR676" s="26"/>
      <c r="CS676" s="26" t="s">
        <v>561</v>
      </c>
      <c r="CT676" s="26">
        <v>12</v>
      </c>
      <c r="CU676" s="26"/>
      <c r="CV676" s="26"/>
      <c r="CW676" s="26">
        <v>10945</v>
      </c>
      <c r="CX676" s="740">
        <v>3098</v>
      </c>
      <c r="CY676" s="26"/>
      <c r="CZ676" s="26"/>
      <c r="DA676" s="26"/>
      <c r="DB676" s="26"/>
      <c r="DC676" s="26"/>
      <c r="DD676" s="26" t="s">
        <v>2813</v>
      </c>
      <c r="DE676" s="26" t="s">
        <v>6533</v>
      </c>
      <c r="DF676" s="26" t="s">
        <v>6534</v>
      </c>
      <c r="DG676" s="26" t="s">
        <v>6535</v>
      </c>
      <c r="DH676" s="26">
        <v>2122976987</v>
      </c>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row>
    <row r="677" spans="1:155" x14ac:dyDescent="0.2">
      <c r="A677" s="739">
        <v>11675</v>
      </c>
      <c r="B677" s="26" t="s">
        <v>6537</v>
      </c>
      <c r="C677" s="26"/>
      <c r="D677" s="26"/>
      <c r="E677" s="26"/>
      <c r="F677" s="26"/>
      <c r="G677" s="26"/>
      <c r="H677" s="26"/>
      <c r="I677" s="26"/>
      <c r="J677" s="26" t="s">
        <v>6523</v>
      </c>
      <c r="K677" s="26" t="s">
        <v>6524</v>
      </c>
      <c r="L677" s="26" t="s">
        <v>753</v>
      </c>
      <c r="M677" s="26" t="s">
        <v>753</v>
      </c>
      <c r="N677" s="26" t="s">
        <v>754</v>
      </c>
      <c r="O677" s="26">
        <v>10022</v>
      </c>
      <c r="P677" s="26" t="s">
        <v>545</v>
      </c>
      <c r="Q677" s="26">
        <v>2122976600</v>
      </c>
      <c r="R677" s="26">
        <v>2122976622</v>
      </c>
      <c r="S677" s="26" t="s">
        <v>6525</v>
      </c>
      <c r="T677" s="26" t="s">
        <v>6526</v>
      </c>
      <c r="U677" s="26" t="s">
        <v>647</v>
      </c>
      <c r="V677" s="26" t="s">
        <v>6527</v>
      </c>
      <c r="W677" s="26" t="s">
        <v>5518</v>
      </c>
      <c r="X677" s="26" t="s">
        <v>6528</v>
      </c>
      <c r="Y677" s="26" t="s">
        <v>2159</v>
      </c>
      <c r="Z677" s="26" t="s">
        <v>6529</v>
      </c>
      <c r="AA677" s="26" t="s">
        <v>6530</v>
      </c>
      <c r="AB677" s="26">
        <v>2122976986</v>
      </c>
      <c r="AC677" s="26"/>
      <c r="AD677" s="26">
        <v>2122976622</v>
      </c>
      <c r="AE677" s="26" t="s">
        <v>6531</v>
      </c>
      <c r="AF677" s="26" t="s">
        <v>6523</v>
      </c>
      <c r="AG677" s="26" t="s">
        <v>6524</v>
      </c>
      <c r="AH677" s="26" t="s">
        <v>753</v>
      </c>
      <c r="AI677" s="26" t="s">
        <v>753</v>
      </c>
      <c r="AJ677" s="26" t="s">
        <v>754</v>
      </c>
      <c r="AK677" s="26">
        <v>10022</v>
      </c>
      <c r="AL677" s="26" t="s">
        <v>545</v>
      </c>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t="s">
        <v>6532</v>
      </c>
      <c r="CG677" s="26"/>
      <c r="CH677" s="26"/>
      <c r="CI677" s="26"/>
      <c r="CJ677" s="26"/>
      <c r="CK677" s="26"/>
      <c r="CL677" s="26"/>
      <c r="CM677" s="26"/>
      <c r="CN677" s="26">
        <v>1513</v>
      </c>
      <c r="CO677" s="26">
        <v>3105</v>
      </c>
      <c r="CP677" s="26"/>
      <c r="CQ677" s="26"/>
      <c r="CR677" s="26"/>
      <c r="CS677" s="26" t="s">
        <v>561</v>
      </c>
      <c r="CT677" s="26">
        <v>12</v>
      </c>
      <c r="CU677" s="26"/>
      <c r="CV677" s="26"/>
      <c r="CW677" s="26">
        <v>41238</v>
      </c>
      <c r="CX677" s="740">
        <v>3098</v>
      </c>
      <c r="CY677" s="26"/>
      <c r="CZ677" s="26"/>
      <c r="DA677" s="26"/>
      <c r="DB677" s="26"/>
      <c r="DC677" s="26"/>
      <c r="DD677" s="26" t="s">
        <v>2813</v>
      </c>
      <c r="DE677" s="26" t="s">
        <v>6533</v>
      </c>
      <c r="DF677" s="26" t="s">
        <v>6534</v>
      </c>
      <c r="DG677" s="26" t="s">
        <v>6535</v>
      </c>
      <c r="DH677" s="26">
        <v>2122976987</v>
      </c>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row>
    <row r="678" spans="1:155" x14ac:dyDescent="0.2">
      <c r="A678" s="739">
        <v>11676</v>
      </c>
      <c r="B678" s="26" t="s">
        <v>6538</v>
      </c>
      <c r="C678" s="26"/>
      <c r="D678" s="26"/>
      <c r="E678" s="26"/>
      <c r="F678" s="26"/>
      <c r="G678" s="26"/>
      <c r="H678" s="26"/>
      <c r="I678" s="26"/>
      <c r="J678" s="26" t="s">
        <v>6539</v>
      </c>
      <c r="K678" s="26"/>
      <c r="L678" s="26" t="s">
        <v>3738</v>
      </c>
      <c r="M678" s="26" t="s">
        <v>3738</v>
      </c>
      <c r="N678" s="26" t="s">
        <v>911</v>
      </c>
      <c r="O678" s="26">
        <v>94402</v>
      </c>
      <c r="P678" s="26" t="s">
        <v>545</v>
      </c>
      <c r="Q678" s="26">
        <v>6503482300</v>
      </c>
      <c r="R678" s="26">
        <v>6503482318</v>
      </c>
      <c r="S678" s="26" t="s">
        <v>6540</v>
      </c>
      <c r="T678" s="26" t="s">
        <v>6541</v>
      </c>
      <c r="U678" s="26" t="s">
        <v>647</v>
      </c>
      <c r="V678" s="26" t="s">
        <v>6542</v>
      </c>
      <c r="W678" s="26" t="s">
        <v>6543</v>
      </c>
      <c r="X678" s="26" t="s">
        <v>4325</v>
      </c>
      <c r="Y678" s="26" t="s">
        <v>6544</v>
      </c>
      <c r="Z678" s="26" t="s">
        <v>1262</v>
      </c>
      <c r="AA678" s="26" t="s">
        <v>6538</v>
      </c>
      <c r="AB678" s="26">
        <v>8504567401</v>
      </c>
      <c r="AC678" s="26">
        <v>241</v>
      </c>
      <c r="AD678" s="26">
        <v>8504535440</v>
      </c>
      <c r="AE678" s="26" t="s">
        <v>6542</v>
      </c>
      <c r="AF678" s="26" t="s">
        <v>6539</v>
      </c>
      <c r="AG678" s="26" t="s">
        <v>545</v>
      </c>
      <c r="AH678" s="26" t="s">
        <v>3738</v>
      </c>
      <c r="AI678" s="26" t="s">
        <v>3738</v>
      </c>
      <c r="AJ678" s="26" t="s">
        <v>911</v>
      </c>
      <c r="AK678" s="26">
        <v>94402</v>
      </c>
      <c r="AL678" s="26" t="s">
        <v>545</v>
      </c>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t="s">
        <v>545</v>
      </c>
      <c r="CG678" s="26"/>
      <c r="CH678" s="26"/>
      <c r="CI678" s="26"/>
      <c r="CJ678" s="26"/>
      <c r="CK678" s="26"/>
      <c r="CL678" s="26"/>
      <c r="CM678" s="26"/>
      <c r="CN678" s="26">
        <v>1514</v>
      </c>
      <c r="CO678" s="26">
        <v>3106</v>
      </c>
      <c r="CP678" s="26"/>
      <c r="CQ678" s="26"/>
      <c r="CR678" s="26"/>
      <c r="CS678" s="26" t="s">
        <v>561</v>
      </c>
      <c r="CT678" s="26">
        <v>12</v>
      </c>
      <c r="CU678" s="26"/>
      <c r="CV678" s="26"/>
      <c r="CW678" s="26">
        <v>69566</v>
      </c>
      <c r="CX678" s="26" t="s">
        <v>545</v>
      </c>
      <c r="CY678" s="26"/>
      <c r="CZ678" s="26"/>
      <c r="DA678" s="26"/>
      <c r="DB678" s="26"/>
      <c r="DC678" s="26"/>
      <c r="DD678" s="26" t="s">
        <v>6540</v>
      </c>
      <c r="DE678" s="26" t="s">
        <v>6541</v>
      </c>
      <c r="DF678" s="26" t="s">
        <v>647</v>
      </c>
      <c r="DG678" s="26" t="s">
        <v>6545</v>
      </c>
      <c r="DH678" s="26">
        <v>6503482300</v>
      </c>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row>
    <row r="679" spans="1:155" x14ac:dyDescent="0.2">
      <c r="A679" s="739">
        <v>10252</v>
      </c>
      <c r="B679" s="26" t="s">
        <v>6546</v>
      </c>
      <c r="C679" s="26"/>
      <c r="D679" s="26"/>
      <c r="E679" s="26"/>
      <c r="F679" s="26"/>
      <c r="G679" s="26"/>
      <c r="H679" s="26"/>
      <c r="I679" s="26"/>
      <c r="J679" s="26" t="s">
        <v>6547</v>
      </c>
      <c r="K679" s="26"/>
      <c r="L679" s="26" t="s">
        <v>6548</v>
      </c>
      <c r="M679" s="26" t="s">
        <v>997</v>
      </c>
      <c r="N679" s="26" t="s">
        <v>754</v>
      </c>
      <c r="O679" s="26">
        <v>10528</v>
      </c>
      <c r="P679" s="26" t="s">
        <v>545</v>
      </c>
      <c r="Q679" s="26">
        <v>3193558644</v>
      </c>
      <c r="R679" s="26">
        <v>8447492726</v>
      </c>
      <c r="S679" s="26" t="s">
        <v>1120</v>
      </c>
      <c r="T679" s="26" t="s">
        <v>6549</v>
      </c>
      <c r="U679" s="26" t="s">
        <v>647</v>
      </c>
      <c r="V679" s="26" t="s">
        <v>6550</v>
      </c>
      <c r="W679" s="26" t="s">
        <v>6551</v>
      </c>
      <c r="X679" s="26" t="s">
        <v>6552</v>
      </c>
      <c r="Y679" s="26" t="s">
        <v>6553</v>
      </c>
      <c r="Z679" s="26" t="s">
        <v>6554</v>
      </c>
      <c r="AA679" s="26" t="s">
        <v>6555</v>
      </c>
      <c r="AB679" s="26">
        <v>3193558644</v>
      </c>
      <c r="AC679" s="26"/>
      <c r="AD679" s="26">
        <v>8447492726</v>
      </c>
      <c r="AE679" s="26" t="s">
        <v>6550</v>
      </c>
      <c r="AF679" s="26" t="s">
        <v>6556</v>
      </c>
      <c r="AG679" s="26" t="s">
        <v>6557</v>
      </c>
      <c r="AH679" s="26" t="s">
        <v>6558</v>
      </c>
      <c r="AI679" s="26" t="s">
        <v>6559</v>
      </c>
      <c r="AJ679" s="26" t="s">
        <v>654</v>
      </c>
      <c r="AK679" s="26">
        <v>52404</v>
      </c>
      <c r="AL679" s="26" t="s">
        <v>545</v>
      </c>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t="s">
        <v>6560</v>
      </c>
      <c r="CG679" s="26"/>
      <c r="CH679" s="26"/>
      <c r="CI679" s="26"/>
      <c r="CJ679" s="26"/>
      <c r="CK679" s="26"/>
      <c r="CL679" s="26"/>
      <c r="CM679" s="26"/>
      <c r="CN679" s="26">
        <v>1004</v>
      </c>
      <c r="CO679" s="26">
        <v>1748</v>
      </c>
      <c r="CP679" s="26"/>
      <c r="CQ679" s="26"/>
      <c r="CR679" s="26"/>
      <c r="CS679" s="26" t="s">
        <v>561</v>
      </c>
      <c r="CT679" s="26">
        <v>12</v>
      </c>
      <c r="CU679" s="26"/>
      <c r="CV679" s="26"/>
      <c r="CW679" s="26">
        <v>70688</v>
      </c>
      <c r="CX679" s="740">
        <v>468</v>
      </c>
      <c r="CY679" s="26"/>
      <c r="CZ679" s="26"/>
      <c r="DA679" s="26"/>
      <c r="DB679" s="26"/>
      <c r="DC679" s="26"/>
      <c r="DD679" s="26" t="s">
        <v>723</v>
      </c>
      <c r="DE679" s="26" t="s">
        <v>6561</v>
      </c>
      <c r="DF679" s="26" t="s">
        <v>2848</v>
      </c>
      <c r="DG679" s="26" t="s">
        <v>6562</v>
      </c>
      <c r="DH679" s="26">
        <v>9728816868</v>
      </c>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row>
    <row r="680" spans="1:155" x14ac:dyDescent="0.2">
      <c r="A680" s="739">
        <v>10242</v>
      </c>
      <c r="B680" s="26" t="s">
        <v>6563</v>
      </c>
      <c r="C680" s="26"/>
      <c r="D680" s="26"/>
      <c r="E680" s="26"/>
      <c r="F680" s="26"/>
      <c r="G680" s="26"/>
      <c r="H680" s="26"/>
      <c r="I680" s="26"/>
      <c r="J680" s="26" t="s">
        <v>6556</v>
      </c>
      <c r="K680" s="26" t="s">
        <v>6557</v>
      </c>
      <c r="L680" s="26" t="s">
        <v>6558</v>
      </c>
      <c r="M680" s="26" t="s">
        <v>6559</v>
      </c>
      <c r="N680" s="26" t="s">
        <v>654</v>
      </c>
      <c r="O680" s="26">
        <v>52404</v>
      </c>
      <c r="P680" s="26" t="s">
        <v>545</v>
      </c>
      <c r="Q680" s="26">
        <v>3193558644</v>
      </c>
      <c r="R680" s="26">
        <v>8447492726</v>
      </c>
      <c r="S680" s="26" t="s">
        <v>6564</v>
      </c>
      <c r="T680" s="26" t="s">
        <v>6549</v>
      </c>
      <c r="U680" s="26" t="s">
        <v>647</v>
      </c>
      <c r="V680" s="26" t="s">
        <v>6565</v>
      </c>
      <c r="W680" s="26" t="s">
        <v>6551</v>
      </c>
      <c r="X680" s="26" t="s">
        <v>6552</v>
      </c>
      <c r="Y680" s="26" t="s">
        <v>6553</v>
      </c>
      <c r="Z680" s="26" t="s">
        <v>6554</v>
      </c>
      <c r="AA680" s="26" t="s">
        <v>6566</v>
      </c>
      <c r="AB680" s="26">
        <v>3193558644</v>
      </c>
      <c r="AC680" s="26"/>
      <c r="AD680" s="26">
        <v>8447492726</v>
      </c>
      <c r="AE680" s="26" t="s">
        <v>6550</v>
      </c>
      <c r="AF680" s="26" t="s">
        <v>6556</v>
      </c>
      <c r="AG680" s="26" t="s">
        <v>6557</v>
      </c>
      <c r="AH680" s="26" t="s">
        <v>6558</v>
      </c>
      <c r="AI680" s="26" t="s">
        <v>6559</v>
      </c>
      <c r="AJ680" s="26" t="s">
        <v>654</v>
      </c>
      <c r="AK680" s="26">
        <v>52404</v>
      </c>
      <c r="AL680" s="26" t="s">
        <v>545</v>
      </c>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t="s">
        <v>6560</v>
      </c>
      <c r="CG680" s="26"/>
      <c r="CH680" s="26"/>
      <c r="CI680" s="26"/>
      <c r="CJ680" s="26"/>
      <c r="CK680" s="26"/>
      <c r="CL680" s="26"/>
      <c r="CM680" s="26"/>
      <c r="CN680" s="26">
        <v>995</v>
      </c>
      <c r="CO680" s="26">
        <v>1746</v>
      </c>
      <c r="CP680" s="26"/>
      <c r="CQ680" s="26"/>
      <c r="CR680" s="26"/>
      <c r="CS680" s="26" t="s">
        <v>561</v>
      </c>
      <c r="CT680" s="26">
        <v>12</v>
      </c>
      <c r="CU680" s="26"/>
      <c r="CV680" s="26"/>
      <c r="CW680" s="26">
        <v>86231</v>
      </c>
      <c r="CX680" s="740">
        <v>468</v>
      </c>
      <c r="CY680" s="26"/>
      <c r="CZ680" s="26"/>
      <c r="DA680" s="26"/>
      <c r="DB680" s="26"/>
      <c r="DC680" s="26"/>
      <c r="DD680" s="26" t="s">
        <v>723</v>
      </c>
      <c r="DE680" s="26" t="s">
        <v>6561</v>
      </c>
      <c r="DF680" s="26" t="s">
        <v>1663</v>
      </c>
      <c r="DG680" s="26" t="s">
        <v>6567</v>
      </c>
      <c r="DH680" s="26">
        <v>9728816868</v>
      </c>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c r="EU680" s="26"/>
      <c r="EV680" s="26"/>
      <c r="EW680" s="26"/>
      <c r="EX680" s="26"/>
      <c r="EY680" s="26"/>
    </row>
    <row r="681" spans="1:155" x14ac:dyDescent="0.2">
      <c r="A681" s="739">
        <v>10254</v>
      </c>
      <c r="B681" s="26" t="s">
        <v>6568</v>
      </c>
      <c r="C681" s="26"/>
      <c r="D681" s="26"/>
      <c r="E681" s="26"/>
      <c r="F681" s="26"/>
      <c r="G681" s="26"/>
      <c r="H681" s="26"/>
      <c r="I681" s="26"/>
      <c r="J681" s="26" t="s">
        <v>6556</v>
      </c>
      <c r="K681" s="26" t="s">
        <v>6557</v>
      </c>
      <c r="L681" s="26" t="s">
        <v>6558</v>
      </c>
      <c r="M681" s="26" t="s">
        <v>6559</v>
      </c>
      <c r="N681" s="26" t="s">
        <v>654</v>
      </c>
      <c r="O681" s="26">
        <v>52404</v>
      </c>
      <c r="P681" s="26" t="s">
        <v>545</v>
      </c>
      <c r="Q681" s="26">
        <v>3193558644</v>
      </c>
      <c r="R681" s="26">
        <v>8447492726</v>
      </c>
      <c r="S681" s="26" t="s">
        <v>1120</v>
      </c>
      <c r="T681" s="26" t="s">
        <v>6549</v>
      </c>
      <c r="U681" s="26" t="s">
        <v>647</v>
      </c>
      <c r="V681" s="26" t="s">
        <v>6550</v>
      </c>
      <c r="W681" s="26" t="s">
        <v>6551</v>
      </c>
      <c r="X681" s="26" t="s">
        <v>6552</v>
      </c>
      <c r="Y681" s="26" t="s">
        <v>6553</v>
      </c>
      <c r="Z681" s="26" t="s">
        <v>6554</v>
      </c>
      <c r="AA681" s="26" t="s">
        <v>6568</v>
      </c>
      <c r="AB681" s="26">
        <v>3193558644</v>
      </c>
      <c r="AC681" s="26"/>
      <c r="AD681" s="26">
        <v>8447492726</v>
      </c>
      <c r="AE681" s="26" t="s">
        <v>6550</v>
      </c>
      <c r="AF681" s="26" t="s">
        <v>6556</v>
      </c>
      <c r="AG681" s="26" t="s">
        <v>6557</v>
      </c>
      <c r="AH681" s="26" t="s">
        <v>6558</v>
      </c>
      <c r="AI681" s="26" t="s">
        <v>6559</v>
      </c>
      <c r="AJ681" s="26" t="s">
        <v>654</v>
      </c>
      <c r="AK681" s="26">
        <v>52404</v>
      </c>
      <c r="AL681" s="26" t="s">
        <v>545</v>
      </c>
      <c r="AM681" s="26" t="s">
        <v>723</v>
      </c>
      <c r="AN681" s="26" t="s">
        <v>6561</v>
      </c>
      <c r="AO681" s="26" t="s">
        <v>1663</v>
      </c>
      <c r="AP681" s="26" t="s">
        <v>6563</v>
      </c>
      <c r="AQ681" s="26">
        <v>9728816868</v>
      </c>
      <c r="AR681" s="26"/>
      <c r="AS681" s="26">
        <v>9728816717</v>
      </c>
      <c r="AT681" s="26" t="s">
        <v>6562</v>
      </c>
      <c r="AU681" s="26" t="s">
        <v>6569</v>
      </c>
      <c r="AV681" s="26" t="s">
        <v>6570</v>
      </c>
      <c r="AW681" s="26" t="s">
        <v>6571</v>
      </c>
      <c r="AX681" s="26"/>
      <c r="AY681" s="26" t="s">
        <v>973</v>
      </c>
      <c r="AZ681" s="26" t="s">
        <v>6572</v>
      </c>
      <c r="BA681" s="26" t="s">
        <v>545</v>
      </c>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t="s">
        <v>6560</v>
      </c>
      <c r="CG681" s="26"/>
      <c r="CH681" s="26"/>
      <c r="CI681" s="26"/>
      <c r="CJ681" s="26"/>
      <c r="CK681" s="26"/>
      <c r="CL681" s="26"/>
      <c r="CM681" s="26"/>
      <c r="CN681" s="26">
        <v>1005</v>
      </c>
      <c r="CO681" s="26">
        <v>1749</v>
      </c>
      <c r="CP681" s="26">
        <v>366</v>
      </c>
      <c r="CQ681" s="26"/>
      <c r="CR681" s="26"/>
      <c r="CS681" s="26" t="s">
        <v>561</v>
      </c>
      <c r="CT681" s="26">
        <v>12</v>
      </c>
      <c r="CU681" s="26"/>
      <c r="CV681" s="26"/>
      <c r="CW681" s="26">
        <v>86231</v>
      </c>
      <c r="CX681" s="740">
        <v>468</v>
      </c>
      <c r="CY681" s="26"/>
      <c r="CZ681" s="26"/>
      <c r="DA681" s="26"/>
      <c r="DB681" s="26"/>
      <c r="DC681" s="26"/>
      <c r="DD681" s="26" t="s">
        <v>723</v>
      </c>
      <c r="DE681" s="26" t="s">
        <v>6561</v>
      </c>
      <c r="DF681" s="26" t="s">
        <v>1663</v>
      </c>
      <c r="DG681" s="26" t="s">
        <v>6562</v>
      </c>
      <c r="DH681" s="26">
        <v>9728816868</v>
      </c>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c r="EU681" s="26"/>
      <c r="EV681" s="26"/>
      <c r="EW681" s="26"/>
      <c r="EX681" s="26"/>
      <c r="EY681" s="26"/>
    </row>
    <row r="682" spans="1:155" x14ac:dyDescent="0.2">
      <c r="A682" s="739">
        <v>11677</v>
      </c>
      <c r="B682" s="26" t="s">
        <v>6573</v>
      </c>
      <c r="C682" s="26" t="s">
        <v>545</v>
      </c>
      <c r="D682" s="26"/>
      <c r="E682" s="26" t="s">
        <v>545</v>
      </c>
      <c r="F682" s="26"/>
      <c r="G682" s="26" t="s">
        <v>545</v>
      </c>
      <c r="H682" s="26" t="s">
        <v>545</v>
      </c>
      <c r="I682" s="26" t="s">
        <v>545</v>
      </c>
      <c r="J682" s="26" t="s">
        <v>5185</v>
      </c>
      <c r="K682" s="26" t="s">
        <v>2409</v>
      </c>
      <c r="L682" s="26" t="s">
        <v>699</v>
      </c>
      <c r="M682" s="26" t="s">
        <v>700</v>
      </c>
      <c r="N682" s="26" t="s">
        <v>701</v>
      </c>
      <c r="O682" s="738">
        <v>27609</v>
      </c>
      <c r="P682" s="26" t="s">
        <v>545</v>
      </c>
      <c r="Q682" s="26">
        <v>9198331600</v>
      </c>
      <c r="R682" s="26">
        <v>9198318160</v>
      </c>
      <c r="S682" s="26" t="s">
        <v>702</v>
      </c>
      <c r="T682" s="26" t="s">
        <v>703</v>
      </c>
      <c r="U682" s="26" t="s">
        <v>704</v>
      </c>
      <c r="V682" s="26" t="s">
        <v>705</v>
      </c>
      <c r="W682" s="26" t="s">
        <v>706</v>
      </c>
      <c r="X682" s="26" t="s">
        <v>551</v>
      </c>
      <c r="Y682" s="26" t="s">
        <v>707</v>
      </c>
      <c r="Z682" s="26" t="s">
        <v>708</v>
      </c>
      <c r="AA682" s="26" t="s">
        <v>6573</v>
      </c>
      <c r="AB682" s="26">
        <v>9198331600</v>
      </c>
      <c r="AC682" s="26"/>
      <c r="AD682" s="26">
        <v>9198318160</v>
      </c>
      <c r="AE682" s="26" t="s">
        <v>705</v>
      </c>
      <c r="AF682" s="26" t="s">
        <v>5185</v>
      </c>
      <c r="AG682" s="26" t="s">
        <v>2409</v>
      </c>
      <c r="AH682" s="26" t="s">
        <v>699</v>
      </c>
      <c r="AI682" s="26" t="s">
        <v>700</v>
      </c>
      <c r="AJ682" s="26" t="s">
        <v>701</v>
      </c>
      <c r="AK682" s="548">
        <v>27609</v>
      </c>
      <c r="AL682" s="26" t="s">
        <v>545</v>
      </c>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t="s">
        <v>545</v>
      </c>
      <c r="CG682" s="26"/>
      <c r="CH682" s="26"/>
      <c r="CI682" s="26"/>
      <c r="CJ682" s="26"/>
      <c r="CK682" s="26"/>
      <c r="CL682" s="26"/>
      <c r="CM682" s="26"/>
      <c r="CN682" s="26">
        <v>1515</v>
      </c>
      <c r="CO682" s="26">
        <v>248</v>
      </c>
      <c r="CP682" s="26"/>
      <c r="CQ682" s="26"/>
      <c r="CR682" s="26"/>
      <c r="CS682" s="26" t="s">
        <v>561</v>
      </c>
      <c r="CT682" s="26">
        <v>12</v>
      </c>
      <c r="CU682" s="26"/>
      <c r="CV682" s="26"/>
      <c r="CW682" s="26">
        <v>28886</v>
      </c>
      <c r="CX682" s="740">
        <v>225</v>
      </c>
      <c r="CY682" s="26"/>
      <c r="CZ682" s="26"/>
      <c r="DA682" s="26"/>
      <c r="DB682" s="26"/>
      <c r="DC682" s="26" t="s">
        <v>545</v>
      </c>
      <c r="DD682" s="26" t="s">
        <v>702</v>
      </c>
      <c r="DE682" s="26" t="s">
        <v>703</v>
      </c>
      <c r="DF682" s="26" t="s">
        <v>709</v>
      </c>
      <c r="DG682" s="26" t="s">
        <v>705</v>
      </c>
      <c r="DH682" s="26">
        <v>9198331600</v>
      </c>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c r="EU682" s="26"/>
      <c r="EV682" s="26"/>
      <c r="EW682" s="26"/>
      <c r="EX682" s="26"/>
      <c r="EY682" s="26"/>
    </row>
    <row r="683" spans="1:155" x14ac:dyDescent="0.2">
      <c r="A683" s="739">
        <v>11678</v>
      </c>
      <c r="B683" s="26" t="s">
        <v>6574</v>
      </c>
      <c r="C683" s="26"/>
      <c r="D683" s="26"/>
      <c r="E683" s="26"/>
      <c r="F683" s="26"/>
      <c r="G683" s="26"/>
      <c r="H683" s="26"/>
      <c r="I683" s="26"/>
      <c r="J683" s="26" t="s">
        <v>3690</v>
      </c>
      <c r="K683" s="26" t="s">
        <v>3691</v>
      </c>
      <c r="L683" s="26" t="s">
        <v>730</v>
      </c>
      <c r="M683" s="26" t="s">
        <v>730</v>
      </c>
      <c r="N683" s="26" t="s">
        <v>731</v>
      </c>
      <c r="O683" s="26">
        <v>19103</v>
      </c>
      <c r="P683" s="26" t="s">
        <v>545</v>
      </c>
      <c r="Q683" s="26">
        <v>2676753348</v>
      </c>
      <c r="R683" s="26">
        <v>2676753340</v>
      </c>
      <c r="S683" s="26" t="s">
        <v>3692</v>
      </c>
      <c r="T683" s="26" t="s">
        <v>6575</v>
      </c>
      <c r="U683" s="26" t="s">
        <v>657</v>
      </c>
      <c r="V683" s="26" t="s">
        <v>3695</v>
      </c>
      <c r="W683" s="26" t="s">
        <v>6576</v>
      </c>
      <c r="X683" s="26" t="s">
        <v>3696</v>
      </c>
      <c r="Y683" s="26" t="s">
        <v>3697</v>
      </c>
      <c r="Z683" s="26" t="s">
        <v>3698</v>
      </c>
      <c r="AA683" s="26" t="s">
        <v>6574</v>
      </c>
      <c r="AB683" s="26">
        <v>2676753334</v>
      </c>
      <c r="AC683" s="26"/>
      <c r="AD683" s="26"/>
      <c r="AE683" s="26" t="s">
        <v>3699</v>
      </c>
      <c r="AF683" s="26" t="s">
        <v>3690</v>
      </c>
      <c r="AG683" s="26" t="s">
        <v>3691</v>
      </c>
      <c r="AH683" s="26" t="s">
        <v>730</v>
      </c>
      <c r="AI683" s="26" t="s">
        <v>730</v>
      </c>
      <c r="AJ683" s="26" t="s">
        <v>731</v>
      </c>
      <c r="AK683" s="26">
        <v>19103</v>
      </c>
      <c r="AL683" s="26" t="s">
        <v>545</v>
      </c>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v>1516</v>
      </c>
      <c r="CO683" s="26">
        <v>1605</v>
      </c>
      <c r="CP683" s="26"/>
      <c r="CQ683" s="26"/>
      <c r="CR683" s="26"/>
      <c r="CS683" s="26" t="s">
        <v>561</v>
      </c>
      <c r="CT683" s="26">
        <v>12</v>
      </c>
      <c r="CU683" s="26"/>
      <c r="CV683" s="26"/>
      <c r="CW683" s="26">
        <v>33014</v>
      </c>
      <c r="CX683" s="26"/>
      <c r="CY683" s="26"/>
      <c r="CZ683" s="26"/>
      <c r="DA683" s="26"/>
      <c r="DB683" s="26"/>
      <c r="DC683" s="26"/>
      <c r="DD683" s="26" t="s">
        <v>2155</v>
      </c>
      <c r="DE683" s="26" t="s">
        <v>1092</v>
      </c>
      <c r="DF683" s="26" t="s">
        <v>3700</v>
      </c>
      <c r="DG683" s="26" t="s">
        <v>3699</v>
      </c>
      <c r="DH683" s="26">
        <v>4076911827</v>
      </c>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c r="EU683" s="26"/>
      <c r="EV683" s="26"/>
      <c r="EW683" s="26"/>
      <c r="EX683" s="26"/>
      <c r="EY683" s="26"/>
    </row>
    <row r="684" spans="1:155" x14ac:dyDescent="0.2">
      <c r="A684" s="739">
        <v>10614</v>
      </c>
      <c r="B684" s="26" t="s">
        <v>6577</v>
      </c>
      <c r="C684" s="26"/>
      <c r="D684" s="26"/>
      <c r="E684" s="26"/>
      <c r="F684" s="26"/>
      <c r="G684" s="26"/>
      <c r="H684" s="26"/>
      <c r="I684" s="26"/>
      <c r="J684" s="26" t="s">
        <v>1098</v>
      </c>
      <c r="K684" s="26"/>
      <c r="L684" s="26" t="s">
        <v>1053</v>
      </c>
      <c r="M684" s="26" t="s">
        <v>1016</v>
      </c>
      <c r="N684" s="26" t="s">
        <v>550</v>
      </c>
      <c r="O684" s="26">
        <v>60606</v>
      </c>
      <c r="P684" s="26" t="s">
        <v>545</v>
      </c>
      <c r="Q684" s="26">
        <v>3128225000</v>
      </c>
      <c r="R684" s="26"/>
      <c r="S684" s="26" t="s">
        <v>1100</v>
      </c>
      <c r="T684" s="26" t="s">
        <v>1101</v>
      </c>
      <c r="U684" s="26" t="s">
        <v>1102</v>
      </c>
      <c r="V684" s="26" t="s">
        <v>1103</v>
      </c>
      <c r="W684" s="26" t="s">
        <v>1104</v>
      </c>
      <c r="X684" s="26" t="s">
        <v>1105</v>
      </c>
      <c r="Y684" s="26" t="s">
        <v>1106</v>
      </c>
      <c r="Z684" s="26" t="s">
        <v>1107</v>
      </c>
      <c r="AA684" s="26" t="s">
        <v>1108</v>
      </c>
      <c r="AB684" s="26">
        <v>3128222739</v>
      </c>
      <c r="AC684" s="26"/>
      <c r="AD684" s="26">
        <v>3122604640</v>
      </c>
      <c r="AE684" s="26" t="s">
        <v>1109</v>
      </c>
      <c r="AF684" s="26" t="s">
        <v>1098</v>
      </c>
      <c r="AG684" s="26" t="s">
        <v>545</v>
      </c>
      <c r="AH684" s="26" t="s">
        <v>1053</v>
      </c>
      <c r="AI684" s="26" t="s">
        <v>1016</v>
      </c>
      <c r="AJ684" s="26" t="s">
        <v>550</v>
      </c>
      <c r="AK684" s="26">
        <v>60606</v>
      </c>
      <c r="AL684" s="26" t="s">
        <v>545</v>
      </c>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t="s">
        <v>1110</v>
      </c>
      <c r="CG684" s="26"/>
      <c r="CH684" s="26"/>
      <c r="CI684" s="26"/>
      <c r="CJ684" s="26"/>
      <c r="CK684" s="26"/>
      <c r="CL684" s="26"/>
      <c r="CM684" s="26"/>
      <c r="CN684" s="26">
        <v>1045</v>
      </c>
      <c r="CO684" s="26">
        <v>678</v>
      </c>
      <c r="CP684" s="26"/>
      <c r="CQ684" s="26"/>
      <c r="CR684" s="26"/>
      <c r="CS684" s="26" t="s">
        <v>561</v>
      </c>
      <c r="CT684" s="26">
        <v>12</v>
      </c>
      <c r="CU684" s="26"/>
      <c r="CV684" s="26"/>
      <c r="CW684" s="26">
        <v>20494</v>
      </c>
      <c r="CX684" s="740">
        <v>218</v>
      </c>
      <c r="CY684" s="26"/>
      <c r="CZ684" s="26"/>
      <c r="DA684" s="26"/>
      <c r="DB684" s="26"/>
      <c r="DC684" s="26"/>
      <c r="DD684" s="26" t="s">
        <v>1111</v>
      </c>
      <c r="DE684" s="26" t="s">
        <v>1112</v>
      </c>
      <c r="DF684" s="26" t="s">
        <v>1113</v>
      </c>
      <c r="DG684" s="26" t="s">
        <v>1114</v>
      </c>
      <c r="DH684" s="26">
        <v>3128224121</v>
      </c>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c r="EU684" s="26"/>
      <c r="EV684" s="26"/>
      <c r="EW684" s="26"/>
      <c r="EX684" s="26"/>
      <c r="EY684" s="26"/>
    </row>
    <row r="685" spans="1:155" x14ac:dyDescent="0.2">
      <c r="A685" s="739">
        <v>11356</v>
      </c>
      <c r="B685" s="26" t="s">
        <v>6578</v>
      </c>
      <c r="C685" s="26"/>
      <c r="D685" s="26"/>
      <c r="E685" s="26"/>
      <c r="F685" s="26"/>
      <c r="G685" s="26"/>
      <c r="H685" s="26"/>
      <c r="I685" s="26"/>
      <c r="J685" s="26" t="s">
        <v>3394</v>
      </c>
      <c r="K685" s="26"/>
      <c r="L685" s="26" t="s">
        <v>3395</v>
      </c>
      <c r="M685" s="26"/>
      <c r="N685" s="26" t="s">
        <v>901</v>
      </c>
      <c r="O685" s="26">
        <v>55102</v>
      </c>
      <c r="P685" s="26" t="s">
        <v>545</v>
      </c>
      <c r="Q685" s="26">
        <v>8602773966</v>
      </c>
      <c r="R685" s="26"/>
      <c r="S685" s="26"/>
      <c r="T685" s="26"/>
      <c r="U685" s="26"/>
      <c r="V685" s="26"/>
      <c r="W685" s="26"/>
      <c r="X685" s="26" t="s">
        <v>1857</v>
      </c>
      <c r="Y685" s="26" t="s">
        <v>1858</v>
      </c>
      <c r="Z685" s="26" t="s">
        <v>1192</v>
      </c>
      <c r="AA685" s="26" t="s">
        <v>1859</v>
      </c>
      <c r="AB685" s="26">
        <v>8602777881</v>
      </c>
      <c r="AC685" s="26"/>
      <c r="AD685" s="26">
        <v>8662951307</v>
      </c>
      <c r="AE685" s="26" t="s">
        <v>1860</v>
      </c>
      <c r="AF685" s="26" t="s">
        <v>1861</v>
      </c>
      <c r="AG685" s="26" t="s">
        <v>545</v>
      </c>
      <c r="AH685" s="26" t="s">
        <v>688</v>
      </c>
      <c r="AI685" s="26"/>
      <c r="AJ685" s="26" t="s">
        <v>689</v>
      </c>
      <c r="AK685" s="26">
        <v>6183</v>
      </c>
      <c r="AL685" s="26" t="s">
        <v>545</v>
      </c>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v>1207</v>
      </c>
      <c r="CO685" s="26">
        <v>1591</v>
      </c>
      <c r="CP685" s="26"/>
      <c r="CQ685" s="26"/>
      <c r="CR685" s="26"/>
      <c r="CS685" s="26" t="s">
        <v>561</v>
      </c>
      <c r="CT685" s="26">
        <v>12</v>
      </c>
      <c r="CU685" s="26"/>
      <c r="CV685" s="26"/>
      <c r="CW685" s="26">
        <v>36463</v>
      </c>
      <c r="CX685" s="26"/>
      <c r="CY685" s="26"/>
      <c r="CZ685" s="26"/>
      <c r="DA685" s="26"/>
      <c r="DB685" s="26"/>
      <c r="DC685" s="26"/>
      <c r="DD685" s="26" t="s">
        <v>1862</v>
      </c>
      <c r="DE685" s="26" t="s">
        <v>1863</v>
      </c>
      <c r="DF685" s="26" t="s">
        <v>1864</v>
      </c>
      <c r="DG685" s="26" t="s">
        <v>1865</v>
      </c>
      <c r="DH685" s="26">
        <v>8609541331</v>
      </c>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row>
    <row r="686" spans="1:155" x14ac:dyDescent="0.2">
      <c r="A686" s="739">
        <v>11679</v>
      </c>
      <c r="B686" s="26" t="s">
        <v>6579</v>
      </c>
      <c r="C686" s="26"/>
      <c r="D686" s="26"/>
      <c r="E686" s="26"/>
      <c r="F686" s="26"/>
      <c r="G686" s="26"/>
      <c r="H686" s="26"/>
      <c r="I686" s="26"/>
      <c r="J686" s="26" t="s">
        <v>1856</v>
      </c>
      <c r="K686" s="26"/>
      <c r="L686" s="26" t="s">
        <v>688</v>
      </c>
      <c r="M686" s="26"/>
      <c r="N686" s="26" t="s">
        <v>689</v>
      </c>
      <c r="O686" s="26">
        <v>6183</v>
      </c>
      <c r="P686" s="26">
        <v>6014</v>
      </c>
      <c r="Q686" s="26">
        <v>8602773966</v>
      </c>
      <c r="R686" s="26"/>
      <c r="S686" s="26"/>
      <c r="T686" s="26"/>
      <c r="U686" s="26"/>
      <c r="V686" s="26"/>
      <c r="W686" s="26"/>
      <c r="X686" s="26" t="s">
        <v>1857</v>
      </c>
      <c r="Y686" s="26" t="s">
        <v>1858</v>
      </c>
      <c r="Z686" s="26" t="s">
        <v>1192</v>
      </c>
      <c r="AA686" s="26" t="s">
        <v>1859</v>
      </c>
      <c r="AB686" s="26">
        <v>8602777881</v>
      </c>
      <c r="AC686" s="26"/>
      <c r="AD686" s="26">
        <v>8662951307</v>
      </c>
      <c r="AE686" s="26" t="s">
        <v>1860</v>
      </c>
      <c r="AF686" s="26" t="s">
        <v>1861</v>
      </c>
      <c r="AG686" s="26" t="s">
        <v>545</v>
      </c>
      <c r="AH686" s="26" t="s">
        <v>688</v>
      </c>
      <c r="AI686" s="26"/>
      <c r="AJ686" s="26" t="s">
        <v>689</v>
      </c>
      <c r="AK686" s="26">
        <v>6183</v>
      </c>
      <c r="AL686" s="26" t="s">
        <v>545</v>
      </c>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v>1517</v>
      </c>
      <c r="CO686" s="26">
        <v>1591</v>
      </c>
      <c r="CP686" s="26"/>
      <c r="CQ686" s="26"/>
      <c r="CR686" s="26"/>
      <c r="CS686" s="26" t="s">
        <v>561</v>
      </c>
      <c r="CT686" s="26">
        <v>12</v>
      </c>
      <c r="CU686" s="26"/>
      <c r="CV686" s="26"/>
      <c r="CW686" s="26">
        <v>19038</v>
      </c>
      <c r="CX686" s="26"/>
      <c r="CY686" s="26"/>
      <c r="CZ686" s="26"/>
      <c r="DA686" s="26"/>
      <c r="DB686" s="26"/>
      <c r="DC686" s="26"/>
      <c r="DD686" s="26" t="s">
        <v>1862</v>
      </c>
      <c r="DE686" s="26" t="s">
        <v>1863</v>
      </c>
      <c r="DF686" s="26" t="s">
        <v>1864</v>
      </c>
      <c r="DG686" s="26" t="s">
        <v>1865</v>
      </c>
      <c r="DH686" s="26">
        <v>8609541331</v>
      </c>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c r="EU686" s="26"/>
      <c r="EV686" s="26"/>
      <c r="EW686" s="26"/>
      <c r="EX686" s="26"/>
      <c r="EY686" s="26"/>
    </row>
    <row r="687" spans="1:155" x14ac:dyDescent="0.2">
      <c r="A687" s="739">
        <v>11680</v>
      </c>
      <c r="B687" s="26" t="s">
        <v>6580</v>
      </c>
      <c r="C687" s="26"/>
      <c r="D687" s="26"/>
      <c r="E687" s="26"/>
      <c r="F687" s="26"/>
      <c r="G687" s="26"/>
      <c r="H687" s="26"/>
      <c r="I687" s="26"/>
      <c r="J687" s="26" t="s">
        <v>1856</v>
      </c>
      <c r="K687" s="26"/>
      <c r="L687" s="26" t="s">
        <v>688</v>
      </c>
      <c r="M687" s="26"/>
      <c r="N687" s="26" t="s">
        <v>689</v>
      </c>
      <c r="O687" s="738">
        <v>6183</v>
      </c>
      <c r="P687" s="26">
        <v>6014</v>
      </c>
      <c r="Q687" s="26">
        <v>8602773966</v>
      </c>
      <c r="R687" s="26"/>
      <c r="S687" s="26"/>
      <c r="T687" s="26"/>
      <c r="U687" s="26"/>
      <c r="V687" s="26"/>
      <c r="W687" s="26"/>
      <c r="X687" s="26" t="s">
        <v>1857</v>
      </c>
      <c r="Y687" s="26" t="s">
        <v>1858</v>
      </c>
      <c r="Z687" s="26" t="s">
        <v>1192</v>
      </c>
      <c r="AA687" s="26" t="s">
        <v>1859</v>
      </c>
      <c r="AB687" s="26">
        <v>8602777881</v>
      </c>
      <c r="AC687" s="26"/>
      <c r="AD687" s="26">
        <v>8662951307</v>
      </c>
      <c r="AE687" s="26" t="s">
        <v>1860</v>
      </c>
      <c r="AF687" s="26" t="s">
        <v>1861</v>
      </c>
      <c r="AG687" s="26" t="s">
        <v>545</v>
      </c>
      <c r="AH687" s="26" t="s">
        <v>688</v>
      </c>
      <c r="AI687" s="26"/>
      <c r="AJ687" s="26" t="s">
        <v>689</v>
      </c>
      <c r="AK687" s="548">
        <v>6183</v>
      </c>
      <c r="AL687" s="26" t="s">
        <v>545</v>
      </c>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v>1518</v>
      </c>
      <c r="CO687" s="26">
        <v>1591</v>
      </c>
      <c r="CP687" s="26"/>
      <c r="CQ687" s="26"/>
      <c r="CR687" s="26"/>
      <c r="CS687" s="26" t="s">
        <v>561</v>
      </c>
      <c r="CT687" s="26">
        <v>12</v>
      </c>
      <c r="CU687" s="26"/>
      <c r="CV687" s="26"/>
      <c r="CW687" s="26">
        <v>31194</v>
      </c>
      <c r="CX687" s="26"/>
      <c r="CY687" s="26"/>
      <c r="CZ687" s="26"/>
      <c r="DA687" s="26"/>
      <c r="DB687" s="26"/>
      <c r="DC687" s="26"/>
      <c r="DD687" s="26" t="s">
        <v>1862</v>
      </c>
      <c r="DE687" s="26" t="s">
        <v>1863</v>
      </c>
      <c r="DF687" s="26" t="s">
        <v>1864</v>
      </c>
      <c r="DG687" s="26" t="s">
        <v>1865</v>
      </c>
      <c r="DH687" s="26">
        <v>8609541331</v>
      </c>
      <c r="DI687" s="26"/>
      <c r="DJ687" s="26"/>
      <c r="DK687" s="26"/>
      <c r="DL687" s="26"/>
      <c r="DM687" s="26"/>
      <c r="DN687" s="26"/>
      <c r="DO687" s="26"/>
      <c r="DP687" s="26"/>
      <c r="DQ687" s="26"/>
      <c r="DR687" s="26"/>
      <c r="DS687" s="26"/>
      <c r="DT687" s="26"/>
      <c r="DU687" s="26"/>
      <c r="DV687" s="26"/>
      <c r="DW687" s="26"/>
      <c r="DX687" s="26"/>
      <c r="DY687" s="26"/>
      <c r="DZ687" s="26"/>
      <c r="EA687" s="26"/>
      <c r="EB687" s="26"/>
      <c r="EC687" s="26"/>
      <c r="ED687" s="26"/>
      <c r="EE687" s="26"/>
      <c r="EF687" s="26"/>
      <c r="EG687" s="26"/>
      <c r="EH687" s="26"/>
      <c r="EI687" s="26"/>
      <c r="EJ687" s="26"/>
      <c r="EK687" s="26"/>
      <c r="EL687" s="26"/>
      <c r="EM687" s="26"/>
      <c r="EN687" s="26"/>
      <c r="EO687" s="26"/>
      <c r="EP687" s="26"/>
      <c r="EQ687" s="26"/>
      <c r="ER687" s="26"/>
      <c r="ES687" s="26"/>
      <c r="ET687" s="26"/>
      <c r="EU687" s="26"/>
      <c r="EV687" s="26"/>
      <c r="EW687" s="26"/>
      <c r="EX687" s="26"/>
      <c r="EY687" s="26"/>
    </row>
    <row r="688" spans="1:155" x14ac:dyDescent="0.2">
      <c r="A688" s="739">
        <v>11681</v>
      </c>
      <c r="B688" s="26" t="s">
        <v>6581</v>
      </c>
      <c r="C688" s="26"/>
      <c r="D688" s="26"/>
      <c r="E688" s="26"/>
      <c r="F688" s="26"/>
      <c r="G688" s="26"/>
      <c r="H688" s="26"/>
      <c r="I688" s="26"/>
      <c r="J688" s="26" t="s">
        <v>1856</v>
      </c>
      <c r="K688" s="26"/>
      <c r="L688" s="26" t="s">
        <v>688</v>
      </c>
      <c r="M688" s="26"/>
      <c r="N688" s="26" t="s">
        <v>689</v>
      </c>
      <c r="O688" s="26">
        <v>6183</v>
      </c>
      <c r="P688" s="26">
        <v>6014</v>
      </c>
      <c r="Q688" s="26">
        <v>8602773966</v>
      </c>
      <c r="R688" s="26"/>
      <c r="S688" s="26"/>
      <c r="T688" s="26"/>
      <c r="U688" s="26"/>
      <c r="V688" s="26"/>
      <c r="W688" s="26"/>
      <c r="X688" s="26" t="s">
        <v>1857</v>
      </c>
      <c r="Y688" s="26" t="s">
        <v>1858</v>
      </c>
      <c r="Z688" s="26" t="s">
        <v>1192</v>
      </c>
      <c r="AA688" s="26" t="s">
        <v>1859</v>
      </c>
      <c r="AB688" s="26">
        <v>8602777881</v>
      </c>
      <c r="AC688" s="26"/>
      <c r="AD688" s="26">
        <v>8662951307</v>
      </c>
      <c r="AE688" s="26" t="s">
        <v>1860</v>
      </c>
      <c r="AF688" s="26" t="s">
        <v>1861</v>
      </c>
      <c r="AG688" s="26" t="s">
        <v>545</v>
      </c>
      <c r="AH688" s="26" t="s">
        <v>688</v>
      </c>
      <c r="AI688" s="26"/>
      <c r="AJ688" s="26" t="s">
        <v>689</v>
      </c>
      <c r="AK688" s="26">
        <v>6183</v>
      </c>
      <c r="AL688" s="26" t="s">
        <v>545</v>
      </c>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v>1519</v>
      </c>
      <c r="CO688" s="26">
        <v>1591</v>
      </c>
      <c r="CP688" s="26"/>
      <c r="CQ688" s="26"/>
      <c r="CR688" s="26"/>
      <c r="CS688" s="26" t="s">
        <v>561</v>
      </c>
      <c r="CT688" s="26">
        <v>12</v>
      </c>
      <c r="CU688" s="26"/>
      <c r="CV688" s="26"/>
      <c r="CW688" s="26">
        <v>36170</v>
      </c>
      <c r="CX688" s="26"/>
      <c r="CY688" s="26"/>
      <c r="CZ688" s="26"/>
      <c r="DA688" s="26"/>
      <c r="DB688" s="26"/>
      <c r="DC688" s="26"/>
      <c r="DD688" s="26" t="s">
        <v>1862</v>
      </c>
      <c r="DE688" s="26" t="s">
        <v>1863</v>
      </c>
      <c r="DF688" s="26" t="s">
        <v>1864</v>
      </c>
      <c r="DG688" s="26" t="s">
        <v>1865</v>
      </c>
      <c r="DH688" s="26">
        <v>8609541331</v>
      </c>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row>
    <row r="689" spans="1:155" x14ac:dyDescent="0.2">
      <c r="A689" s="739">
        <v>11682</v>
      </c>
      <c r="B689" s="26" t="s">
        <v>6582</v>
      </c>
      <c r="C689" s="26"/>
      <c r="D689" s="26"/>
      <c r="E689" s="26"/>
      <c r="F689" s="26"/>
      <c r="G689" s="26"/>
      <c r="H689" s="26"/>
      <c r="I689" s="26"/>
      <c r="J689" s="26" t="s">
        <v>1856</v>
      </c>
      <c r="K689" s="26"/>
      <c r="L689" s="26" t="s">
        <v>688</v>
      </c>
      <c r="M689" s="26"/>
      <c r="N689" s="26" t="s">
        <v>689</v>
      </c>
      <c r="O689" s="26">
        <v>6183</v>
      </c>
      <c r="P689" s="26">
        <v>6014</v>
      </c>
      <c r="Q689" s="26">
        <v>8602773966</v>
      </c>
      <c r="R689" s="26"/>
      <c r="S689" s="26"/>
      <c r="T689" s="26"/>
      <c r="U689" s="26"/>
      <c r="V689" s="26"/>
      <c r="W689" s="26"/>
      <c r="X689" s="26" t="s">
        <v>1857</v>
      </c>
      <c r="Y689" s="26" t="s">
        <v>1858</v>
      </c>
      <c r="Z689" s="26" t="s">
        <v>1192</v>
      </c>
      <c r="AA689" s="26" t="s">
        <v>1859</v>
      </c>
      <c r="AB689" s="26">
        <v>8602777881</v>
      </c>
      <c r="AC689" s="26"/>
      <c r="AD689" s="26">
        <v>8662951307</v>
      </c>
      <c r="AE689" s="26" t="s">
        <v>1860</v>
      </c>
      <c r="AF689" s="26" t="s">
        <v>1861</v>
      </c>
      <c r="AG689" s="26" t="s">
        <v>545</v>
      </c>
      <c r="AH689" s="26" t="s">
        <v>688</v>
      </c>
      <c r="AI689" s="26"/>
      <c r="AJ689" s="26" t="s">
        <v>689</v>
      </c>
      <c r="AK689" s="26">
        <v>6183</v>
      </c>
      <c r="AL689" s="26" t="s">
        <v>545</v>
      </c>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v>1520</v>
      </c>
      <c r="CO689" s="26">
        <v>1591</v>
      </c>
      <c r="CP689" s="26"/>
      <c r="CQ689" s="26"/>
      <c r="CR689" s="26"/>
      <c r="CS689" s="26" t="s">
        <v>561</v>
      </c>
      <c r="CT689" s="26">
        <v>12</v>
      </c>
      <c r="CU689" s="26"/>
      <c r="CV689" s="26"/>
      <c r="CW689" s="26">
        <v>36137</v>
      </c>
      <c r="CX689" s="26"/>
      <c r="CY689" s="26"/>
      <c r="CZ689" s="26"/>
      <c r="DA689" s="26"/>
      <c r="DB689" s="26"/>
      <c r="DC689" s="26"/>
      <c r="DD689" s="26" t="s">
        <v>1862</v>
      </c>
      <c r="DE689" s="26" t="s">
        <v>1863</v>
      </c>
      <c r="DF689" s="26" t="s">
        <v>1864</v>
      </c>
      <c r="DG689" s="26" t="s">
        <v>1865</v>
      </c>
      <c r="DH689" s="26">
        <v>8609541331</v>
      </c>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c r="EU689" s="26"/>
      <c r="EV689" s="26"/>
      <c r="EW689" s="26"/>
      <c r="EX689" s="26"/>
      <c r="EY689" s="26"/>
    </row>
    <row r="690" spans="1:155" x14ac:dyDescent="0.2">
      <c r="A690" s="739">
        <v>11649</v>
      </c>
      <c r="B690" s="26" t="s">
        <v>6583</v>
      </c>
      <c r="C690" s="26"/>
      <c r="D690" s="26"/>
      <c r="E690" s="26"/>
      <c r="F690" s="26"/>
      <c r="G690" s="26"/>
      <c r="H690" s="26"/>
      <c r="I690" s="26"/>
      <c r="J690" s="26" t="s">
        <v>1856</v>
      </c>
      <c r="K690" s="26"/>
      <c r="L690" s="26" t="s">
        <v>688</v>
      </c>
      <c r="M690" s="26"/>
      <c r="N690" s="26" t="s">
        <v>689</v>
      </c>
      <c r="O690" s="26">
        <v>6183</v>
      </c>
      <c r="P690" s="26" t="s">
        <v>545</v>
      </c>
      <c r="Q690" s="26">
        <v>8602773966</v>
      </c>
      <c r="R690" s="26"/>
      <c r="S690" s="26"/>
      <c r="T690" s="26"/>
      <c r="U690" s="26"/>
      <c r="V690" s="26"/>
      <c r="W690" s="26"/>
      <c r="X690" s="26" t="s">
        <v>1857</v>
      </c>
      <c r="Y690" s="26" t="s">
        <v>1858</v>
      </c>
      <c r="Z690" s="26" t="s">
        <v>1192</v>
      </c>
      <c r="AA690" s="26" t="s">
        <v>1859</v>
      </c>
      <c r="AB690" s="26">
        <v>8602777881</v>
      </c>
      <c r="AC690" s="26"/>
      <c r="AD690" s="26">
        <v>8662951307</v>
      </c>
      <c r="AE690" s="26" t="s">
        <v>1860</v>
      </c>
      <c r="AF690" s="26" t="s">
        <v>1861</v>
      </c>
      <c r="AG690" s="26" t="s">
        <v>545</v>
      </c>
      <c r="AH690" s="26" t="s">
        <v>688</v>
      </c>
      <c r="AI690" s="26"/>
      <c r="AJ690" s="26" t="s">
        <v>689</v>
      </c>
      <c r="AK690" s="26">
        <v>6183</v>
      </c>
      <c r="AL690" s="26" t="s">
        <v>545</v>
      </c>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v>1487</v>
      </c>
      <c r="CO690" s="26">
        <v>1591</v>
      </c>
      <c r="CP690" s="26"/>
      <c r="CQ690" s="26"/>
      <c r="CR690" s="26"/>
      <c r="CS690" s="26" t="s">
        <v>561</v>
      </c>
      <c r="CT690" s="26">
        <v>12</v>
      </c>
      <c r="CU690" s="26"/>
      <c r="CV690" s="26"/>
      <c r="CW690" s="26">
        <v>41750</v>
      </c>
      <c r="CX690" s="26"/>
      <c r="CY690" s="26"/>
      <c r="CZ690" s="26"/>
      <c r="DA690" s="26"/>
      <c r="DB690" s="26"/>
      <c r="DC690" s="26"/>
      <c r="DD690" s="26" t="s">
        <v>1862</v>
      </c>
      <c r="DE690" s="26" t="s">
        <v>1863</v>
      </c>
      <c r="DF690" s="26" t="s">
        <v>1864</v>
      </c>
      <c r="DG690" s="26" t="s">
        <v>1865</v>
      </c>
      <c r="DH690" s="26">
        <v>8609541331</v>
      </c>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row>
    <row r="691" spans="1:155" x14ac:dyDescent="0.2">
      <c r="A691" s="739">
        <v>11683</v>
      </c>
      <c r="B691" s="26" t="s">
        <v>6584</v>
      </c>
      <c r="C691" s="26"/>
      <c r="D691" s="26"/>
      <c r="E691" s="26"/>
      <c r="F691" s="26"/>
      <c r="G691" s="26"/>
      <c r="H691" s="26"/>
      <c r="I691" s="26"/>
      <c r="J691" s="26" t="s">
        <v>1856</v>
      </c>
      <c r="K691" s="26"/>
      <c r="L691" s="26" t="s">
        <v>688</v>
      </c>
      <c r="M691" s="26"/>
      <c r="N691" s="26" t="s">
        <v>689</v>
      </c>
      <c r="O691" s="26">
        <v>6183</v>
      </c>
      <c r="P691" s="26">
        <v>6014</v>
      </c>
      <c r="Q691" s="26">
        <v>8602773966</v>
      </c>
      <c r="R691" s="26"/>
      <c r="S691" s="26"/>
      <c r="T691" s="26"/>
      <c r="U691" s="26"/>
      <c r="V691" s="26"/>
      <c r="W691" s="26"/>
      <c r="X691" s="26" t="s">
        <v>1857</v>
      </c>
      <c r="Y691" s="26" t="s">
        <v>1858</v>
      </c>
      <c r="Z691" s="26" t="s">
        <v>1192</v>
      </c>
      <c r="AA691" s="26" t="s">
        <v>1859</v>
      </c>
      <c r="AB691" s="26">
        <v>8602777881</v>
      </c>
      <c r="AC691" s="26"/>
      <c r="AD691" s="26">
        <v>8662951307</v>
      </c>
      <c r="AE691" s="26" t="s">
        <v>1860</v>
      </c>
      <c r="AF691" s="26" t="s">
        <v>1861</v>
      </c>
      <c r="AG691" s="26" t="s">
        <v>545</v>
      </c>
      <c r="AH691" s="26" t="s">
        <v>688</v>
      </c>
      <c r="AI691" s="26"/>
      <c r="AJ691" s="26" t="s">
        <v>689</v>
      </c>
      <c r="AK691" s="26">
        <v>6183</v>
      </c>
      <c r="AL691" s="26" t="s">
        <v>545</v>
      </c>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v>1521</v>
      </c>
      <c r="CO691" s="26">
        <v>1591</v>
      </c>
      <c r="CP691" s="26"/>
      <c r="CQ691" s="26"/>
      <c r="CR691" s="26"/>
      <c r="CS691" s="26" t="s">
        <v>561</v>
      </c>
      <c r="CT691" s="26">
        <v>12</v>
      </c>
      <c r="CU691" s="26"/>
      <c r="CV691" s="26"/>
      <c r="CW691" s="26">
        <v>25658</v>
      </c>
      <c r="CX691" s="26"/>
      <c r="CY691" s="26"/>
      <c r="CZ691" s="26"/>
      <c r="DA691" s="26"/>
      <c r="DB691" s="26"/>
      <c r="DC691" s="26"/>
      <c r="DD691" s="26" t="s">
        <v>1862</v>
      </c>
      <c r="DE691" s="26" t="s">
        <v>1863</v>
      </c>
      <c r="DF691" s="26" t="s">
        <v>1864</v>
      </c>
      <c r="DG691" s="26" t="s">
        <v>1865</v>
      </c>
      <c r="DH691" s="26">
        <v>8609541331</v>
      </c>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row>
    <row r="692" spans="1:155" x14ac:dyDescent="0.2">
      <c r="A692" s="739">
        <v>11684</v>
      </c>
      <c r="B692" s="26" t="s">
        <v>6585</v>
      </c>
      <c r="C692" s="26"/>
      <c r="D692" s="26"/>
      <c r="E692" s="26"/>
      <c r="F692" s="26"/>
      <c r="G692" s="26"/>
      <c r="H692" s="26"/>
      <c r="I692" s="26"/>
      <c r="J692" s="26" t="s">
        <v>1856</v>
      </c>
      <c r="K692" s="26"/>
      <c r="L692" s="26" t="s">
        <v>688</v>
      </c>
      <c r="M692" s="26"/>
      <c r="N692" s="26" t="s">
        <v>689</v>
      </c>
      <c r="O692" s="26">
        <v>6183</v>
      </c>
      <c r="P692" s="26">
        <v>6014</v>
      </c>
      <c r="Q692" s="26">
        <v>8602773966</v>
      </c>
      <c r="R692" s="26"/>
      <c r="S692" s="26"/>
      <c r="T692" s="26"/>
      <c r="U692" s="26"/>
      <c r="V692" s="26"/>
      <c r="W692" s="26"/>
      <c r="X692" s="26" t="s">
        <v>1857</v>
      </c>
      <c r="Y692" s="26" t="s">
        <v>1858</v>
      </c>
      <c r="Z692" s="26" t="s">
        <v>1192</v>
      </c>
      <c r="AA692" s="26" t="s">
        <v>1859</v>
      </c>
      <c r="AB692" s="26">
        <v>8602777881</v>
      </c>
      <c r="AC692" s="26"/>
      <c r="AD692" s="26">
        <v>8662951307</v>
      </c>
      <c r="AE692" s="26" t="s">
        <v>1860</v>
      </c>
      <c r="AF692" s="26" t="s">
        <v>1861</v>
      </c>
      <c r="AG692" s="26" t="s">
        <v>545</v>
      </c>
      <c r="AH692" s="26" t="s">
        <v>688</v>
      </c>
      <c r="AI692" s="26"/>
      <c r="AJ692" s="26" t="s">
        <v>689</v>
      </c>
      <c r="AK692" s="26">
        <v>6183</v>
      </c>
      <c r="AL692" s="26" t="s">
        <v>545</v>
      </c>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v>1522</v>
      </c>
      <c r="CO692" s="26">
        <v>1591</v>
      </c>
      <c r="CP692" s="26"/>
      <c r="CQ692" s="26"/>
      <c r="CR692" s="26"/>
      <c r="CS692" s="26" t="s">
        <v>561</v>
      </c>
      <c r="CT692" s="26">
        <v>12</v>
      </c>
      <c r="CU692" s="26"/>
      <c r="CV692" s="26"/>
      <c r="CW692" s="26">
        <v>25666</v>
      </c>
      <c r="CX692" s="26"/>
      <c r="CY692" s="26"/>
      <c r="CZ692" s="26"/>
      <c r="DA692" s="26"/>
      <c r="DB692" s="26"/>
      <c r="DC692" s="26"/>
      <c r="DD692" s="26" t="s">
        <v>1862</v>
      </c>
      <c r="DE692" s="26" t="s">
        <v>1863</v>
      </c>
      <c r="DF692" s="26" t="s">
        <v>1864</v>
      </c>
      <c r="DG692" s="26" t="s">
        <v>1865</v>
      </c>
      <c r="DH692" s="26">
        <v>8609541331</v>
      </c>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c r="EU692" s="26"/>
      <c r="EV692" s="26"/>
      <c r="EW692" s="26"/>
      <c r="EX692" s="26"/>
      <c r="EY692" s="26"/>
    </row>
    <row r="693" spans="1:155" x14ac:dyDescent="0.2">
      <c r="A693" s="739">
        <v>11685</v>
      </c>
      <c r="B693" s="26" t="s">
        <v>6586</v>
      </c>
      <c r="C693" s="26"/>
      <c r="D693" s="26"/>
      <c r="E693" s="26"/>
      <c r="F693" s="26"/>
      <c r="G693" s="26"/>
      <c r="H693" s="26"/>
      <c r="I693" s="26"/>
      <c r="J693" s="26" t="s">
        <v>1856</v>
      </c>
      <c r="K693" s="26"/>
      <c r="L693" s="26" t="s">
        <v>688</v>
      </c>
      <c r="M693" s="26"/>
      <c r="N693" s="26" t="s">
        <v>689</v>
      </c>
      <c r="O693" s="26">
        <v>6183</v>
      </c>
      <c r="P693" s="26">
        <v>6014</v>
      </c>
      <c r="Q693" s="26">
        <v>8602773966</v>
      </c>
      <c r="R693" s="26"/>
      <c r="S693" s="26"/>
      <c r="T693" s="26"/>
      <c r="U693" s="26"/>
      <c r="V693" s="26"/>
      <c r="W693" s="26"/>
      <c r="X693" s="26" t="s">
        <v>1857</v>
      </c>
      <c r="Y693" s="26" t="s">
        <v>1858</v>
      </c>
      <c r="Z693" s="26" t="s">
        <v>1192</v>
      </c>
      <c r="AA693" s="26" t="s">
        <v>1859</v>
      </c>
      <c r="AB693" s="26">
        <v>8602777881</v>
      </c>
      <c r="AC693" s="26"/>
      <c r="AD693" s="26">
        <v>8662951307</v>
      </c>
      <c r="AE693" s="26" t="s">
        <v>1860</v>
      </c>
      <c r="AF693" s="26" t="s">
        <v>1861</v>
      </c>
      <c r="AG693" s="26" t="s">
        <v>545</v>
      </c>
      <c r="AH693" s="26" t="s">
        <v>688</v>
      </c>
      <c r="AI693" s="26"/>
      <c r="AJ693" s="26" t="s">
        <v>689</v>
      </c>
      <c r="AK693" s="26">
        <v>6183</v>
      </c>
      <c r="AL693" s="26" t="s">
        <v>545</v>
      </c>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v>1523</v>
      </c>
      <c r="CO693" s="26">
        <v>1591</v>
      </c>
      <c r="CP693" s="26"/>
      <c r="CQ693" s="26"/>
      <c r="CR693" s="26"/>
      <c r="CS693" s="26" t="s">
        <v>561</v>
      </c>
      <c r="CT693" s="26">
        <v>12</v>
      </c>
      <c r="CU693" s="26"/>
      <c r="CV693" s="26"/>
      <c r="CW693" s="26">
        <v>25682</v>
      </c>
      <c r="CX693" s="26"/>
      <c r="CY693" s="26"/>
      <c r="CZ693" s="26"/>
      <c r="DA693" s="26"/>
      <c r="DB693" s="26"/>
      <c r="DC693" s="26"/>
      <c r="DD693" s="26" t="s">
        <v>1862</v>
      </c>
      <c r="DE693" s="26" t="s">
        <v>1863</v>
      </c>
      <c r="DF693" s="26" t="s">
        <v>1864</v>
      </c>
      <c r="DG693" s="26" t="s">
        <v>1865</v>
      </c>
      <c r="DH693" s="26">
        <v>8609541331</v>
      </c>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c r="EU693" s="26"/>
      <c r="EV693" s="26"/>
      <c r="EW693" s="26"/>
      <c r="EX693" s="26"/>
      <c r="EY693" s="26"/>
    </row>
    <row r="694" spans="1:155" x14ac:dyDescent="0.2">
      <c r="A694" s="739">
        <v>10482</v>
      </c>
      <c r="B694" s="26" t="s">
        <v>6587</v>
      </c>
      <c r="C694" s="26" t="s">
        <v>545</v>
      </c>
      <c r="D694" s="26"/>
      <c r="E694" s="26" t="s">
        <v>545</v>
      </c>
      <c r="F694" s="26"/>
      <c r="G694" s="26" t="s">
        <v>545</v>
      </c>
      <c r="H694" s="26" t="s">
        <v>545</v>
      </c>
      <c r="I694" s="26" t="s">
        <v>545</v>
      </c>
      <c r="J694" s="26" t="s">
        <v>6588</v>
      </c>
      <c r="K694" s="26"/>
      <c r="L694" s="26" t="s">
        <v>6589</v>
      </c>
      <c r="M694" s="26" t="s">
        <v>6589</v>
      </c>
      <c r="N694" s="26" t="s">
        <v>1561</v>
      </c>
      <c r="O694" s="26">
        <v>63303</v>
      </c>
      <c r="P694" s="26" t="s">
        <v>545</v>
      </c>
      <c r="Q694" s="26">
        <v>6367242227</v>
      </c>
      <c r="R694" s="26">
        <v>6367242457</v>
      </c>
      <c r="S694" s="26" t="s">
        <v>4127</v>
      </c>
      <c r="T694" s="26" t="s">
        <v>6590</v>
      </c>
      <c r="U694" s="26" t="s">
        <v>6591</v>
      </c>
      <c r="V694" s="26" t="s">
        <v>6592</v>
      </c>
      <c r="W694" s="26" t="s">
        <v>545</v>
      </c>
      <c r="X694" s="26" t="s">
        <v>4216</v>
      </c>
      <c r="Y694" s="26" t="s">
        <v>6593</v>
      </c>
      <c r="Z694" s="26" t="s">
        <v>6594</v>
      </c>
      <c r="AA694" s="26" t="s">
        <v>6587</v>
      </c>
      <c r="AB694" s="26">
        <v>6367242227</v>
      </c>
      <c r="AC694" s="26"/>
      <c r="AD694" s="26">
        <v>6367242457</v>
      </c>
      <c r="AE694" s="26" t="s">
        <v>6595</v>
      </c>
      <c r="AF694" s="26" t="s">
        <v>6588</v>
      </c>
      <c r="AG694" s="26" t="s">
        <v>545</v>
      </c>
      <c r="AH694" s="26" t="s">
        <v>6589</v>
      </c>
      <c r="AI694" s="26" t="s">
        <v>6589</v>
      </c>
      <c r="AJ694" s="26" t="s">
        <v>1561</v>
      </c>
      <c r="AK694" s="26">
        <v>63303</v>
      </c>
      <c r="AL694" s="26" t="s">
        <v>545</v>
      </c>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t="s">
        <v>6596</v>
      </c>
      <c r="CG694" s="26"/>
      <c r="CH694" s="26"/>
      <c r="CI694" s="26"/>
      <c r="CJ694" s="26"/>
      <c r="CK694" s="26"/>
      <c r="CL694" s="26"/>
      <c r="CM694" s="26"/>
      <c r="CN694" s="26">
        <v>2592</v>
      </c>
      <c r="CO694" s="26">
        <v>1679</v>
      </c>
      <c r="CP694" s="26"/>
      <c r="CQ694" s="26"/>
      <c r="CR694" s="26"/>
      <c r="CS694" s="26" t="s">
        <v>561</v>
      </c>
      <c r="CT694" s="26">
        <v>12</v>
      </c>
      <c r="CU694" s="26"/>
      <c r="CV694" s="26"/>
      <c r="CW694" s="26">
        <v>56006</v>
      </c>
      <c r="CX694" s="26" t="s">
        <v>545</v>
      </c>
      <c r="CY694" s="26"/>
      <c r="CZ694" s="26" t="s">
        <v>545</v>
      </c>
      <c r="DA694" s="26" t="s">
        <v>545</v>
      </c>
      <c r="DB694" s="26" t="s">
        <v>545</v>
      </c>
      <c r="DC694" s="26" t="s">
        <v>545</v>
      </c>
      <c r="DD694" s="26" t="s">
        <v>5808</v>
      </c>
      <c r="DE694" s="26" t="s">
        <v>6590</v>
      </c>
      <c r="DF694" s="26" t="s">
        <v>6591</v>
      </c>
      <c r="DG694" s="26" t="s">
        <v>6592</v>
      </c>
      <c r="DH694" s="26">
        <v>6367242227</v>
      </c>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c r="EU694" s="26"/>
      <c r="EV694" s="26"/>
      <c r="EW694" s="26"/>
      <c r="EX694" s="26"/>
      <c r="EY694" s="26"/>
    </row>
    <row r="695" spans="1:155" x14ac:dyDescent="0.2">
      <c r="A695" s="739">
        <v>11687</v>
      </c>
      <c r="B695" s="26" t="s">
        <v>6597</v>
      </c>
      <c r="C695" s="26"/>
      <c r="D695" s="26"/>
      <c r="E695" s="26"/>
      <c r="F695" s="26"/>
      <c r="G695" s="26"/>
      <c r="H695" s="26"/>
      <c r="I695" s="26"/>
      <c r="J695" s="26" t="s">
        <v>651</v>
      </c>
      <c r="K695" s="26"/>
      <c r="L695" s="26" t="s">
        <v>652</v>
      </c>
      <c r="M695" s="26"/>
      <c r="N695" s="26" t="s">
        <v>654</v>
      </c>
      <c r="O695" s="26">
        <v>50306</v>
      </c>
      <c r="P695" s="26" t="s">
        <v>545</v>
      </c>
      <c r="Q695" s="26">
        <v>5154733400</v>
      </c>
      <c r="R695" s="26">
        <v>5154733000</v>
      </c>
      <c r="S695" s="26" t="s">
        <v>2029</v>
      </c>
      <c r="T695" s="26" t="s">
        <v>656</v>
      </c>
      <c r="U695" s="26" t="s">
        <v>1262</v>
      </c>
      <c r="V695" s="26" t="s">
        <v>2030</v>
      </c>
      <c r="W695" s="26"/>
      <c r="X695" s="26" t="s">
        <v>2031</v>
      </c>
      <c r="Y695" s="26" t="s">
        <v>2032</v>
      </c>
      <c r="Z695" s="26" t="s">
        <v>1640</v>
      </c>
      <c r="AA695" s="26" t="s">
        <v>2033</v>
      </c>
      <c r="AB695" s="26">
        <v>6095844575</v>
      </c>
      <c r="AC695" s="26"/>
      <c r="AD695" s="26">
        <v>6302100377</v>
      </c>
      <c r="AE695" s="26" t="s">
        <v>2034</v>
      </c>
      <c r="AF695" s="26" t="s">
        <v>651</v>
      </c>
      <c r="AG695" s="26" t="s">
        <v>545</v>
      </c>
      <c r="AH695" s="26" t="s">
        <v>652</v>
      </c>
      <c r="AI695" s="26"/>
      <c r="AJ695" s="26" t="s">
        <v>654</v>
      </c>
      <c r="AK695" s="26">
        <v>50306</v>
      </c>
      <c r="AL695" s="26">
        <v>9190</v>
      </c>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t="s">
        <v>2035</v>
      </c>
      <c r="CG695" s="26"/>
      <c r="CH695" s="26"/>
      <c r="CI695" s="26"/>
      <c r="CJ695" s="26"/>
      <c r="CK695" s="26"/>
      <c r="CL695" s="26"/>
      <c r="CM695" s="26"/>
      <c r="CN695" s="26">
        <v>1525</v>
      </c>
      <c r="CO695" s="26">
        <v>1873</v>
      </c>
      <c r="CP695" s="26"/>
      <c r="CQ695" s="26"/>
      <c r="CR695" s="26"/>
      <c r="CS695" s="26" t="s">
        <v>561</v>
      </c>
      <c r="CT695" s="26">
        <v>12</v>
      </c>
      <c r="CU695" s="26"/>
      <c r="CV695" s="26"/>
      <c r="CW695" s="26">
        <v>31003</v>
      </c>
      <c r="CX695" s="26"/>
      <c r="CY695" s="26"/>
      <c r="CZ695" s="26"/>
      <c r="DA695" s="26"/>
      <c r="DB695" s="26"/>
      <c r="DC695" s="26"/>
      <c r="DD695" s="26" t="s">
        <v>2036</v>
      </c>
      <c r="DE695" s="26" t="s">
        <v>2037</v>
      </c>
      <c r="DF695" s="26" t="s">
        <v>2038</v>
      </c>
      <c r="DG695" s="26" t="s">
        <v>2039</v>
      </c>
      <c r="DH695" s="26">
        <v>6096896648</v>
      </c>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c r="EU695" s="26"/>
      <c r="EV695" s="26"/>
      <c r="EW695" s="26"/>
      <c r="EX695" s="26"/>
      <c r="EY695" s="26"/>
    </row>
    <row r="696" spans="1:155" x14ac:dyDescent="0.2">
      <c r="A696" s="739">
        <v>11688</v>
      </c>
      <c r="B696" s="26" t="s">
        <v>6598</v>
      </c>
      <c r="C696" s="26"/>
      <c r="D696" s="26"/>
      <c r="E696" s="26"/>
      <c r="F696" s="26"/>
      <c r="G696" s="26"/>
      <c r="H696" s="26"/>
      <c r="I696" s="26"/>
      <c r="J696" s="26" t="s">
        <v>1297</v>
      </c>
      <c r="K696" s="26"/>
      <c r="L696" s="26" t="s">
        <v>1299</v>
      </c>
      <c r="M696" s="26" t="s">
        <v>1300</v>
      </c>
      <c r="N696" s="26" t="s">
        <v>973</v>
      </c>
      <c r="O696" s="26">
        <v>76137</v>
      </c>
      <c r="P696" s="26" t="s">
        <v>545</v>
      </c>
      <c r="Q696" s="26">
        <v>8173485449</v>
      </c>
      <c r="R696" s="26">
        <v>8173487570</v>
      </c>
      <c r="S696" s="26" t="s">
        <v>1301</v>
      </c>
      <c r="T696" s="26" t="s">
        <v>1302</v>
      </c>
      <c r="U696" s="26" t="s">
        <v>657</v>
      </c>
      <c r="V696" s="26" t="s">
        <v>1303</v>
      </c>
      <c r="W696" s="26"/>
      <c r="X696" s="26" t="s">
        <v>1304</v>
      </c>
      <c r="Y696" s="26" t="s">
        <v>1305</v>
      </c>
      <c r="Z696" s="26" t="s">
        <v>1306</v>
      </c>
      <c r="AA696" s="26" t="s">
        <v>6598</v>
      </c>
      <c r="AB696" s="26">
        <v>8173487563</v>
      </c>
      <c r="AC696" s="26"/>
      <c r="AD696" s="26">
        <v>8173487570</v>
      </c>
      <c r="AE696" s="26" t="s">
        <v>1307</v>
      </c>
      <c r="AF696" s="26" t="s">
        <v>1297</v>
      </c>
      <c r="AG696" s="26" t="s">
        <v>545</v>
      </c>
      <c r="AH696" s="26" t="s">
        <v>1299</v>
      </c>
      <c r="AI696" s="26" t="s">
        <v>1300</v>
      </c>
      <c r="AJ696" s="26" t="s">
        <v>973</v>
      </c>
      <c r="AK696" s="26">
        <v>76137</v>
      </c>
      <c r="AL696" s="26" t="s">
        <v>545</v>
      </c>
      <c r="AM696" s="26" t="s">
        <v>1308</v>
      </c>
      <c r="AN696" s="26" t="s">
        <v>1309</v>
      </c>
      <c r="AO696" s="26" t="s">
        <v>1279</v>
      </c>
      <c r="AP696" s="26" t="s">
        <v>6598</v>
      </c>
      <c r="AQ696" s="26">
        <v>8173485306</v>
      </c>
      <c r="AR696" s="26"/>
      <c r="AS696" s="26"/>
      <c r="AT696" s="26" t="s">
        <v>1311</v>
      </c>
      <c r="AU696" s="26" t="s">
        <v>1297</v>
      </c>
      <c r="AV696" s="26" t="s">
        <v>545</v>
      </c>
      <c r="AW696" s="26" t="s">
        <v>1299</v>
      </c>
      <c r="AX696" s="26" t="s">
        <v>1300</v>
      </c>
      <c r="AY696" s="26" t="s">
        <v>973</v>
      </c>
      <c r="AZ696" s="26" t="s">
        <v>1313</v>
      </c>
      <c r="BA696" s="26" t="s">
        <v>545</v>
      </c>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v>1526</v>
      </c>
      <c r="CO696" s="26">
        <v>699</v>
      </c>
      <c r="CP696" s="26">
        <v>3202</v>
      </c>
      <c r="CQ696" s="26"/>
      <c r="CR696" s="26"/>
      <c r="CS696" s="26" t="s">
        <v>561</v>
      </c>
      <c r="CT696" s="26">
        <v>12</v>
      </c>
      <c r="CU696" s="26"/>
      <c r="CV696" s="26"/>
      <c r="CW696" s="26">
        <v>41211</v>
      </c>
      <c r="CX696" s="740">
        <v>4734</v>
      </c>
      <c r="CY696" s="26"/>
      <c r="CZ696" s="26"/>
      <c r="DA696" s="26"/>
      <c r="DB696" s="26"/>
      <c r="DC696" s="26"/>
      <c r="DD696" s="26" t="s">
        <v>1301</v>
      </c>
      <c r="DE696" s="26" t="s">
        <v>1302</v>
      </c>
      <c r="DF696" s="26" t="s">
        <v>657</v>
      </c>
      <c r="DG696" s="26" t="s">
        <v>1303</v>
      </c>
      <c r="DH696" s="26">
        <v>8173485449</v>
      </c>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c r="EU696" s="26"/>
      <c r="EV696" s="26"/>
      <c r="EW696" s="26"/>
      <c r="EX696" s="26"/>
      <c r="EY696" s="26"/>
    </row>
    <row r="697" spans="1:155" x14ac:dyDescent="0.2">
      <c r="A697" s="739">
        <v>10845</v>
      </c>
      <c r="B697" s="26" t="s">
        <v>6599</v>
      </c>
      <c r="C697" s="26"/>
      <c r="D697" s="26"/>
      <c r="E697" s="26"/>
      <c r="F697" s="26"/>
      <c r="G697" s="26"/>
      <c r="H697" s="26"/>
      <c r="I697" s="26"/>
      <c r="J697" s="26" t="s">
        <v>6600</v>
      </c>
      <c r="K697" s="26"/>
      <c r="L697" s="26" t="s">
        <v>2315</v>
      </c>
      <c r="M697" s="26" t="s">
        <v>602</v>
      </c>
      <c r="N697" s="26" t="s">
        <v>550</v>
      </c>
      <c r="O697" s="26">
        <v>60563</v>
      </c>
      <c r="P697" s="26" t="s">
        <v>545</v>
      </c>
      <c r="Q697" s="26">
        <v>6307184890</v>
      </c>
      <c r="R697" s="26">
        <v>6307184890</v>
      </c>
      <c r="S697" s="26" t="s">
        <v>6601</v>
      </c>
      <c r="T697" s="26" t="s">
        <v>6602</v>
      </c>
      <c r="U697" s="26" t="s">
        <v>855</v>
      </c>
      <c r="V697" s="26" t="s">
        <v>6603</v>
      </c>
      <c r="W697" s="26" t="s">
        <v>6604</v>
      </c>
      <c r="X697" s="26" t="s">
        <v>6605</v>
      </c>
      <c r="Y697" s="26" t="s">
        <v>6606</v>
      </c>
      <c r="Z697" s="26" t="s">
        <v>6607</v>
      </c>
      <c r="AA697" s="26" t="s">
        <v>6599</v>
      </c>
      <c r="AB697" s="26">
        <v>6307184966</v>
      </c>
      <c r="AC697" s="26"/>
      <c r="AD697" s="26">
        <v>6309834517</v>
      </c>
      <c r="AE697" s="26" t="s">
        <v>6608</v>
      </c>
      <c r="AF697" s="26" t="s">
        <v>6600</v>
      </c>
      <c r="AG697" s="26" t="s">
        <v>545</v>
      </c>
      <c r="AH697" s="26" t="s">
        <v>2315</v>
      </c>
      <c r="AI697" s="26" t="s">
        <v>602</v>
      </c>
      <c r="AJ697" s="26" t="s">
        <v>550</v>
      </c>
      <c r="AK697" s="26">
        <v>60563</v>
      </c>
      <c r="AL697" s="26"/>
      <c r="AM697" s="26" t="s">
        <v>6609</v>
      </c>
      <c r="AN697" s="26" t="s">
        <v>6610</v>
      </c>
      <c r="AO697" s="26" t="s">
        <v>1306</v>
      </c>
      <c r="AP697" s="26" t="s">
        <v>6599</v>
      </c>
      <c r="AQ697" s="26">
        <v>6307184944</v>
      </c>
      <c r="AR697" s="26"/>
      <c r="AS697" s="26">
        <v>6307184944</v>
      </c>
      <c r="AT697" s="26" t="s">
        <v>6611</v>
      </c>
      <c r="AU697" s="26" t="s">
        <v>6600</v>
      </c>
      <c r="AV697" s="26" t="s">
        <v>545</v>
      </c>
      <c r="AW697" s="26" t="s">
        <v>2315</v>
      </c>
      <c r="AX697" s="26" t="s">
        <v>602</v>
      </c>
      <c r="AY697" s="26" t="s">
        <v>550</v>
      </c>
      <c r="AZ697" s="26" t="s">
        <v>6612</v>
      </c>
      <c r="BA697" s="26" t="s">
        <v>545</v>
      </c>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t="s">
        <v>6613</v>
      </c>
      <c r="CG697" s="26"/>
      <c r="CH697" s="26"/>
      <c r="CI697" s="26"/>
      <c r="CJ697" s="26"/>
      <c r="CK697" s="26"/>
      <c r="CL697" s="26"/>
      <c r="CM697" s="26"/>
      <c r="CN697" s="26">
        <v>370</v>
      </c>
      <c r="CO697" s="26">
        <v>379</v>
      </c>
      <c r="CP697" s="26">
        <v>368</v>
      </c>
      <c r="CQ697" s="26"/>
      <c r="CR697" s="26"/>
      <c r="CS697" s="26" t="s">
        <v>561</v>
      </c>
      <c r="CT697" s="26">
        <v>12</v>
      </c>
      <c r="CU697" s="26"/>
      <c r="CV697" s="26"/>
      <c r="CW697" s="26">
        <v>92525</v>
      </c>
      <c r="CX697" s="26"/>
      <c r="CY697" s="26"/>
      <c r="CZ697" s="26"/>
      <c r="DA697" s="26"/>
      <c r="DB697" s="26"/>
      <c r="DC697" s="26"/>
      <c r="DD697" s="26" t="s">
        <v>750</v>
      </c>
      <c r="DE697" s="26" t="s">
        <v>6614</v>
      </c>
      <c r="DF697" s="26" t="s">
        <v>695</v>
      </c>
      <c r="DG697" s="26" t="s">
        <v>6615</v>
      </c>
      <c r="DH697" s="26">
        <v>6307184890</v>
      </c>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c r="EU697" s="26"/>
      <c r="EV697" s="26"/>
      <c r="EW697" s="26"/>
      <c r="EX697" s="26"/>
      <c r="EY697" s="26"/>
    </row>
    <row r="698" spans="1:155" x14ac:dyDescent="0.2">
      <c r="A698" s="739">
        <v>11689</v>
      </c>
      <c r="B698" s="26" t="s">
        <v>6616</v>
      </c>
      <c r="C698" s="26"/>
      <c r="D698" s="26"/>
      <c r="E698" s="26"/>
      <c r="F698" s="26"/>
      <c r="G698" s="26"/>
      <c r="H698" s="26"/>
      <c r="I698" s="26"/>
      <c r="J698" s="26" t="s">
        <v>3297</v>
      </c>
      <c r="K698" s="26"/>
      <c r="L698" s="26" t="s">
        <v>2973</v>
      </c>
      <c r="M698" s="26"/>
      <c r="N698" s="26" t="s">
        <v>911</v>
      </c>
      <c r="O698" s="738">
        <v>91365</v>
      </c>
      <c r="P698" s="26" t="s">
        <v>545</v>
      </c>
      <c r="Q698" s="26">
        <v>8188767924</v>
      </c>
      <c r="R698" s="26"/>
      <c r="S698" s="26"/>
      <c r="T698" s="26"/>
      <c r="U698" s="26"/>
      <c r="V698" s="26"/>
      <c r="W698" s="26"/>
      <c r="X698" s="26" t="s">
        <v>575</v>
      </c>
      <c r="Y698" s="26" t="s">
        <v>576</v>
      </c>
      <c r="Z698" s="26" t="s">
        <v>545</v>
      </c>
      <c r="AA698" s="26" t="s">
        <v>577</v>
      </c>
      <c r="AB698" s="26"/>
      <c r="AC698" s="26"/>
      <c r="AD698" s="26"/>
      <c r="AE698" s="26" t="s">
        <v>578</v>
      </c>
      <c r="AF698" s="26" t="s">
        <v>545</v>
      </c>
      <c r="AG698" s="26" t="s">
        <v>545</v>
      </c>
      <c r="AH698" s="26" t="s">
        <v>545</v>
      </c>
      <c r="AI698" s="26"/>
      <c r="AJ698" s="26" t="s">
        <v>545</v>
      </c>
      <c r="AK698" s="548" t="s">
        <v>545</v>
      </c>
      <c r="AL698" s="26" t="s">
        <v>545</v>
      </c>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v>1527</v>
      </c>
      <c r="CO698" s="26">
        <v>380</v>
      </c>
      <c r="CP698" s="26"/>
      <c r="CQ698" s="26"/>
      <c r="CR698" s="26"/>
      <c r="CS698" s="26" t="s">
        <v>561</v>
      </c>
      <c r="CT698" s="26">
        <v>12</v>
      </c>
      <c r="CU698" s="26"/>
      <c r="CV698" s="26"/>
      <c r="CW698" s="26">
        <v>21709</v>
      </c>
      <c r="CX698" s="26"/>
      <c r="CY698" s="26"/>
      <c r="CZ698" s="26"/>
      <c r="DA698" s="26"/>
      <c r="DB698" s="26"/>
      <c r="DC698" s="26"/>
      <c r="DD698" s="26" t="s">
        <v>545</v>
      </c>
      <c r="DE698" s="26" t="s">
        <v>545</v>
      </c>
      <c r="DF698" s="26" t="s">
        <v>545</v>
      </c>
      <c r="DG698" s="26" t="s">
        <v>545</v>
      </c>
      <c r="DH698" s="26"/>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c r="EU698" s="26"/>
      <c r="EV698" s="26"/>
      <c r="EW698" s="26"/>
      <c r="EX698" s="26"/>
      <c r="EY698" s="26"/>
    </row>
    <row r="699" spans="1:155" x14ac:dyDescent="0.2">
      <c r="A699" s="739">
        <v>10483</v>
      </c>
      <c r="B699" s="26" t="s">
        <v>6617</v>
      </c>
      <c r="C699" s="26" t="s">
        <v>545</v>
      </c>
      <c r="D699" s="26"/>
      <c r="E699" s="26" t="s">
        <v>545</v>
      </c>
      <c r="F699" s="26"/>
      <c r="G699" s="26" t="s">
        <v>545</v>
      </c>
      <c r="H699" s="26" t="s">
        <v>545</v>
      </c>
      <c r="I699" s="26" t="s">
        <v>545</v>
      </c>
      <c r="J699" s="26" t="s">
        <v>6618</v>
      </c>
      <c r="K699" s="26"/>
      <c r="L699" s="26" t="s">
        <v>4233</v>
      </c>
      <c r="M699" s="26" t="s">
        <v>4233</v>
      </c>
      <c r="N699" s="26" t="s">
        <v>764</v>
      </c>
      <c r="O699" s="26">
        <v>53233</v>
      </c>
      <c r="P699" s="26">
        <v>2316</v>
      </c>
      <c r="Q699" s="26">
        <v>4142786468</v>
      </c>
      <c r="R699" s="26"/>
      <c r="S699" s="26" t="s">
        <v>750</v>
      </c>
      <c r="T699" s="26" t="s">
        <v>6619</v>
      </c>
      <c r="U699" s="26" t="s">
        <v>553</v>
      </c>
      <c r="V699" s="26" t="s">
        <v>6620</v>
      </c>
      <c r="W699" s="26" t="s">
        <v>6621</v>
      </c>
      <c r="X699" s="26" t="s">
        <v>1777</v>
      </c>
      <c r="Y699" s="26" t="s">
        <v>6622</v>
      </c>
      <c r="Z699" s="26" t="s">
        <v>5507</v>
      </c>
      <c r="AA699" s="26" t="s">
        <v>6617</v>
      </c>
      <c r="AB699" s="26">
        <v>4142786468</v>
      </c>
      <c r="AC699" s="26"/>
      <c r="AD699" s="26"/>
      <c r="AE699" s="26" t="s">
        <v>6623</v>
      </c>
      <c r="AF699" s="26" t="s">
        <v>6618</v>
      </c>
      <c r="AG699" s="26" t="s">
        <v>545</v>
      </c>
      <c r="AH699" s="26" t="s">
        <v>4233</v>
      </c>
      <c r="AI699" s="26" t="s">
        <v>4233</v>
      </c>
      <c r="AJ699" s="26" t="s">
        <v>764</v>
      </c>
      <c r="AK699" s="548">
        <v>53233</v>
      </c>
      <c r="AL699" s="26" t="s">
        <v>545</v>
      </c>
      <c r="AM699" s="26" t="s">
        <v>2120</v>
      </c>
      <c r="AN699" s="26" t="s">
        <v>6624</v>
      </c>
      <c r="AO699" s="26" t="s">
        <v>6625</v>
      </c>
      <c r="AP699" s="26" t="s">
        <v>6617</v>
      </c>
      <c r="AQ699" s="26">
        <v>4142786514</v>
      </c>
      <c r="AR699" s="26"/>
      <c r="AS699" s="26"/>
      <c r="AT699" s="26" t="s">
        <v>6626</v>
      </c>
      <c r="AU699" s="26" t="s">
        <v>6618</v>
      </c>
      <c r="AV699" s="26" t="s">
        <v>545</v>
      </c>
      <c r="AW699" s="26" t="s">
        <v>4233</v>
      </c>
      <c r="AX699" s="26" t="s">
        <v>4233</v>
      </c>
      <c r="AY699" s="26" t="s">
        <v>764</v>
      </c>
      <c r="AZ699" s="26" t="s">
        <v>6627</v>
      </c>
      <c r="BA699" s="26" t="s">
        <v>6628</v>
      </c>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t="s">
        <v>6629</v>
      </c>
      <c r="CG699" s="26"/>
      <c r="CH699" s="26"/>
      <c r="CI699" s="26"/>
      <c r="CJ699" s="26"/>
      <c r="CK699" s="26"/>
      <c r="CL699" s="26"/>
      <c r="CM699" s="26"/>
      <c r="CN699" s="26">
        <v>2593</v>
      </c>
      <c r="CO699" s="26">
        <v>372</v>
      </c>
      <c r="CP699" s="26">
        <v>2691</v>
      </c>
      <c r="CQ699" s="26"/>
      <c r="CR699" s="26"/>
      <c r="CS699" s="26" t="s">
        <v>561</v>
      </c>
      <c r="CT699" s="26">
        <v>12</v>
      </c>
      <c r="CU699" s="26"/>
      <c r="CV699" s="26"/>
      <c r="CW699" s="26">
        <v>56030</v>
      </c>
      <c r="CX699" s="740">
        <v>0</v>
      </c>
      <c r="CY699" s="26"/>
      <c r="CZ699" s="26" t="s">
        <v>545</v>
      </c>
      <c r="DA699" s="26" t="s">
        <v>545</v>
      </c>
      <c r="DB699" s="26" t="s">
        <v>545</v>
      </c>
      <c r="DC699" s="26" t="s">
        <v>545</v>
      </c>
      <c r="DD699" s="26" t="s">
        <v>1111</v>
      </c>
      <c r="DE699" s="26" t="s">
        <v>6630</v>
      </c>
      <c r="DF699" s="26" t="s">
        <v>6631</v>
      </c>
      <c r="DG699" s="26" t="s">
        <v>6632</v>
      </c>
      <c r="DH699" s="26">
        <v>4142786472</v>
      </c>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c r="EU699" s="26"/>
      <c r="EV699" s="26"/>
      <c r="EW699" s="26"/>
      <c r="EX699" s="26"/>
      <c r="EY699" s="26"/>
    </row>
    <row r="700" spans="1:155" x14ac:dyDescent="0.2">
      <c r="A700" s="739">
        <v>11690</v>
      </c>
      <c r="B700" s="26" t="s">
        <v>6633</v>
      </c>
      <c r="C700" s="26"/>
      <c r="D700" s="26"/>
      <c r="E700" s="26"/>
      <c r="F700" s="26"/>
      <c r="G700" s="26"/>
      <c r="H700" s="26"/>
      <c r="I700" s="26"/>
      <c r="J700" s="26" t="s">
        <v>6634</v>
      </c>
      <c r="K700" s="26"/>
      <c r="L700" s="26" t="s">
        <v>923</v>
      </c>
      <c r="M700" s="26" t="s">
        <v>924</v>
      </c>
      <c r="N700" s="26" t="s">
        <v>823</v>
      </c>
      <c r="O700" s="738">
        <v>43206</v>
      </c>
      <c r="P700" s="26" t="s">
        <v>545</v>
      </c>
      <c r="Q700" s="26">
        <v>6144452900</v>
      </c>
      <c r="R700" s="26">
        <v>6145423017</v>
      </c>
      <c r="S700" s="26" t="s">
        <v>750</v>
      </c>
      <c r="T700" s="26" t="s">
        <v>6635</v>
      </c>
      <c r="U700" s="26" t="s">
        <v>734</v>
      </c>
      <c r="V700" s="26"/>
      <c r="W700" s="26" t="s">
        <v>6636</v>
      </c>
      <c r="X700" s="26" t="s">
        <v>3163</v>
      </c>
      <c r="Y700" s="26" t="s">
        <v>6637</v>
      </c>
      <c r="Z700" s="26" t="s">
        <v>6638</v>
      </c>
      <c r="AA700" s="26" t="s">
        <v>6639</v>
      </c>
      <c r="AB700" s="26">
        <v>6144452543</v>
      </c>
      <c r="AC700" s="26"/>
      <c r="AD700" s="26">
        <v>6145423017</v>
      </c>
      <c r="AE700" s="26" t="s">
        <v>6640</v>
      </c>
      <c r="AF700" s="26" t="s">
        <v>6634</v>
      </c>
      <c r="AG700" s="26" t="s">
        <v>545</v>
      </c>
      <c r="AH700" s="26" t="s">
        <v>923</v>
      </c>
      <c r="AI700" s="26" t="s">
        <v>924</v>
      </c>
      <c r="AJ700" s="26" t="s">
        <v>823</v>
      </c>
      <c r="AK700" s="548">
        <v>43206</v>
      </c>
      <c r="AL700" s="26" t="s">
        <v>545</v>
      </c>
      <c r="AM700" s="26" t="s">
        <v>2120</v>
      </c>
      <c r="AN700" s="26" t="s">
        <v>6641</v>
      </c>
      <c r="AO700" s="26" t="s">
        <v>6642</v>
      </c>
      <c r="AP700" s="26" t="s">
        <v>6639</v>
      </c>
      <c r="AQ700" s="26">
        <v>6144493740</v>
      </c>
      <c r="AR700" s="26"/>
      <c r="AS700" s="26">
        <v>6145423017</v>
      </c>
      <c r="AT700" s="26" t="s">
        <v>6643</v>
      </c>
      <c r="AU700" s="26" t="s">
        <v>6634</v>
      </c>
      <c r="AV700" s="26" t="s">
        <v>545</v>
      </c>
      <c r="AW700" s="26" t="s">
        <v>923</v>
      </c>
      <c r="AX700" s="26" t="s">
        <v>924</v>
      </c>
      <c r="AY700" s="26" t="s">
        <v>823</v>
      </c>
      <c r="AZ700" s="26" t="s">
        <v>6644</v>
      </c>
      <c r="BA700" s="26" t="s">
        <v>545</v>
      </c>
      <c r="BB700" s="26" t="s">
        <v>2080</v>
      </c>
      <c r="BC700" s="26" t="s">
        <v>6645</v>
      </c>
      <c r="BD700" s="26" t="s">
        <v>6646</v>
      </c>
      <c r="BE700" s="26" t="s">
        <v>6639</v>
      </c>
      <c r="BF700" s="26">
        <v>6145934014</v>
      </c>
      <c r="BG700" s="26"/>
      <c r="BH700" s="26">
        <v>6145423017</v>
      </c>
      <c r="BI700" s="26" t="s">
        <v>6647</v>
      </c>
      <c r="BJ700" s="26" t="s">
        <v>6634</v>
      </c>
      <c r="BK700" s="26" t="s">
        <v>545</v>
      </c>
      <c r="BL700" s="26" t="s">
        <v>923</v>
      </c>
      <c r="BM700" s="26" t="s">
        <v>924</v>
      </c>
      <c r="BN700" s="26" t="s">
        <v>823</v>
      </c>
      <c r="BO700" s="26">
        <v>43206</v>
      </c>
      <c r="BP700" s="26" t="s">
        <v>545</v>
      </c>
      <c r="BQ700" s="26"/>
      <c r="BR700" s="26"/>
      <c r="BS700" s="26"/>
      <c r="BT700" s="26"/>
      <c r="BU700" s="26"/>
      <c r="BV700" s="26"/>
      <c r="BW700" s="26"/>
      <c r="BX700" s="26"/>
      <c r="BY700" s="26"/>
      <c r="BZ700" s="26"/>
      <c r="CA700" s="26"/>
      <c r="CB700" s="26"/>
      <c r="CC700" s="26"/>
      <c r="CD700" s="26"/>
      <c r="CE700" s="26"/>
      <c r="CF700" s="26" t="s">
        <v>6648</v>
      </c>
      <c r="CG700" s="26"/>
      <c r="CH700" s="26"/>
      <c r="CI700" s="26"/>
      <c r="CJ700" s="26"/>
      <c r="CK700" s="26"/>
      <c r="CL700" s="26"/>
      <c r="CM700" s="26"/>
      <c r="CN700" s="26">
        <v>1528</v>
      </c>
      <c r="CO700" s="26">
        <v>3107</v>
      </c>
      <c r="CP700" s="26">
        <v>3108</v>
      </c>
      <c r="CQ700" s="26">
        <v>3161</v>
      </c>
      <c r="CR700" s="26"/>
      <c r="CS700" s="26" t="s">
        <v>561</v>
      </c>
      <c r="CT700" s="26">
        <v>12</v>
      </c>
      <c r="CU700" s="26"/>
      <c r="CV700" s="26"/>
      <c r="CW700" s="26">
        <v>40118</v>
      </c>
      <c r="CX700" s="26"/>
      <c r="CY700" s="26"/>
      <c r="CZ700" s="26"/>
      <c r="DA700" s="26"/>
      <c r="DB700" s="26"/>
      <c r="DC700" s="26"/>
      <c r="DD700" s="26" t="s">
        <v>6649</v>
      </c>
      <c r="DE700" s="26" t="s">
        <v>6645</v>
      </c>
      <c r="DF700" s="26" t="s">
        <v>6650</v>
      </c>
      <c r="DG700" s="26" t="s">
        <v>6651</v>
      </c>
      <c r="DH700" s="26">
        <v>6144452900</v>
      </c>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c r="EU700" s="26"/>
      <c r="EV700" s="26"/>
      <c r="EW700" s="26"/>
      <c r="EX700" s="26"/>
      <c r="EY700" s="26"/>
    </row>
    <row r="701" spans="1:155" x14ac:dyDescent="0.2">
      <c r="A701" s="739">
        <v>10259</v>
      </c>
      <c r="B701" s="26" t="s">
        <v>6652</v>
      </c>
      <c r="C701" s="26"/>
      <c r="D701" s="26"/>
      <c r="E701" s="26"/>
      <c r="F701" s="26"/>
      <c r="G701" s="26"/>
      <c r="H701" s="26"/>
      <c r="I701" s="26"/>
      <c r="J701" s="26" t="s">
        <v>6653</v>
      </c>
      <c r="K701" s="26"/>
      <c r="L701" s="26" t="s">
        <v>6654</v>
      </c>
      <c r="M701" s="26" t="s">
        <v>3333</v>
      </c>
      <c r="N701" s="26" t="s">
        <v>550</v>
      </c>
      <c r="O701" s="738">
        <v>60045</v>
      </c>
      <c r="P701" s="26"/>
      <c r="Q701" s="26">
        <v>8476151500</v>
      </c>
      <c r="R701" s="26">
        <v>8476153872</v>
      </c>
      <c r="S701" s="26" t="s">
        <v>2357</v>
      </c>
      <c r="T701" s="26" t="s">
        <v>6655</v>
      </c>
      <c r="U701" s="26" t="s">
        <v>553</v>
      </c>
      <c r="V701" s="26" t="s">
        <v>6656</v>
      </c>
      <c r="W701" s="26" t="s">
        <v>6657</v>
      </c>
      <c r="X701" s="26" t="s">
        <v>1655</v>
      </c>
      <c r="Y701" s="26" t="s">
        <v>1221</v>
      </c>
      <c r="Z701" s="26" t="s">
        <v>6271</v>
      </c>
      <c r="AA701" s="26" t="s">
        <v>6652</v>
      </c>
      <c r="AB701" s="26">
        <v>8006666977</v>
      </c>
      <c r="AC701" s="26">
        <v>33347</v>
      </c>
      <c r="AD701" s="26">
        <v>8476153872</v>
      </c>
      <c r="AE701" s="26" t="s">
        <v>6656</v>
      </c>
      <c r="AF701" s="26" t="s">
        <v>6653</v>
      </c>
      <c r="AG701" s="26"/>
      <c r="AH701" s="26" t="s">
        <v>6654</v>
      </c>
      <c r="AI701" s="26" t="s">
        <v>3333</v>
      </c>
      <c r="AJ701" s="26" t="s">
        <v>550</v>
      </c>
      <c r="AK701" s="548">
        <v>60045</v>
      </c>
      <c r="AL701" s="26"/>
      <c r="AM701" s="26" t="s">
        <v>750</v>
      </c>
      <c r="AN701" s="26" t="s">
        <v>6658</v>
      </c>
      <c r="AO701" s="26" t="s">
        <v>725</v>
      </c>
      <c r="AP701" s="26" t="s">
        <v>6652</v>
      </c>
      <c r="AQ701" s="26">
        <v>8472833405</v>
      </c>
      <c r="AR701" s="26"/>
      <c r="AS701" s="26">
        <v>8476153872</v>
      </c>
      <c r="AT701" s="26" t="s">
        <v>6659</v>
      </c>
      <c r="AU701" s="26" t="s">
        <v>6653</v>
      </c>
      <c r="AV701" s="26"/>
      <c r="AW701" s="26" t="s">
        <v>6654</v>
      </c>
      <c r="AX701" s="26" t="s">
        <v>3333</v>
      </c>
      <c r="AY701" s="26" t="s">
        <v>550</v>
      </c>
      <c r="AZ701" s="26" t="s">
        <v>6660</v>
      </c>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t="s">
        <v>6661</v>
      </c>
      <c r="CG701" s="26"/>
      <c r="CH701" s="26"/>
      <c r="CI701" s="26"/>
      <c r="CJ701" s="26"/>
      <c r="CK701" s="26"/>
      <c r="CL701" s="26"/>
      <c r="CM701" s="26"/>
      <c r="CN701" s="26">
        <v>1008</v>
      </c>
      <c r="CO701" s="26">
        <v>731</v>
      </c>
      <c r="CP701" s="26">
        <v>520</v>
      </c>
      <c r="CQ701" s="26"/>
      <c r="CR701" s="26"/>
      <c r="CS701" s="26" t="s">
        <v>561</v>
      </c>
      <c r="CT701" s="26">
        <v>12</v>
      </c>
      <c r="CU701" s="26"/>
      <c r="CV701" s="26"/>
      <c r="CW701" s="26">
        <v>61425</v>
      </c>
      <c r="CX701" s="740">
        <v>276</v>
      </c>
      <c r="CY701" s="26"/>
      <c r="CZ701" s="26"/>
      <c r="DA701" s="26"/>
      <c r="DB701" s="26"/>
      <c r="DC701" s="26"/>
      <c r="DD701" s="26" t="s">
        <v>6662</v>
      </c>
      <c r="DE701" s="26" t="s">
        <v>6663</v>
      </c>
      <c r="DF701" s="26" t="s">
        <v>665</v>
      </c>
      <c r="DG701" s="26" t="s">
        <v>6664</v>
      </c>
      <c r="DH701" s="26">
        <v>8472832263</v>
      </c>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row>
    <row r="702" spans="1:155" x14ac:dyDescent="0.2">
      <c r="A702" s="739">
        <v>10260</v>
      </c>
      <c r="B702" s="26" t="s">
        <v>6665</v>
      </c>
      <c r="C702" s="26"/>
      <c r="D702" s="26"/>
      <c r="E702" s="26"/>
      <c r="F702" s="26"/>
      <c r="G702" s="26"/>
      <c r="H702" s="26"/>
      <c r="I702" s="26"/>
      <c r="J702" s="26" t="s">
        <v>6653</v>
      </c>
      <c r="K702" s="26"/>
      <c r="L702" s="26" t="s">
        <v>6654</v>
      </c>
      <c r="M702" s="26" t="s">
        <v>3333</v>
      </c>
      <c r="N702" s="26" t="s">
        <v>550</v>
      </c>
      <c r="O702" s="738">
        <v>60045</v>
      </c>
      <c r="P702" s="26"/>
      <c r="Q702" s="26">
        <v>8476151500</v>
      </c>
      <c r="R702" s="26">
        <v>8476153872</v>
      </c>
      <c r="S702" s="26" t="s">
        <v>2357</v>
      </c>
      <c r="T702" s="26" t="s">
        <v>6655</v>
      </c>
      <c r="U702" s="26" t="s">
        <v>553</v>
      </c>
      <c r="V702" s="26" t="s">
        <v>6656</v>
      </c>
      <c r="W702" s="26" t="s">
        <v>6657</v>
      </c>
      <c r="X702" s="26" t="s">
        <v>1655</v>
      </c>
      <c r="Y702" s="26" t="s">
        <v>1221</v>
      </c>
      <c r="Z702" s="26" t="s">
        <v>6271</v>
      </c>
      <c r="AA702" s="26" t="s">
        <v>6665</v>
      </c>
      <c r="AB702" s="26">
        <v>8006666977</v>
      </c>
      <c r="AC702" s="26">
        <v>33089</v>
      </c>
      <c r="AD702" s="26">
        <v>8476153872</v>
      </c>
      <c r="AE702" s="26" t="s">
        <v>6656</v>
      </c>
      <c r="AF702" s="26" t="s">
        <v>6653</v>
      </c>
      <c r="AG702" s="26"/>
      <c r="AH702" s="26" t="s">
        <v>6654</v>
      </c>
      <c r="AI702" s="26" t="s">
        <v>3333</v>
      </c>
      <c r="AJ702" s="26" t="s">
        <v>550</v>
      </c>
      <c r="AK702" s="548">
        <v>60045</v>
      </c>
      <c r="AL702" s="26"/>
      <c r="AM702" s="26" t="s">
        <v>750</v>
      </c>
      <c r="AN702" s="26" t="s">
        <v>6658</v>
      </c>
      <c r="AO702" s="26" t="s">
        <v>725</v>
      </c>
      <c r="AP702" s="26" t="s">
        <v>6665</v>
      </c>
      <c r="AQ702" s="26">
        <v>8472833405</v>
      </c>
      <c r="AR702" s="26"/>
      <c r="AS702" s="26">
        <v>8476153872</v>
      </c>
      <c r="AT702" s="26" t="s">
        <v>6659</v>
      </c>
      <c r="AU702" s="26" t="s">
        <v>6653</v>
      </c>
      <c r="AV702" s="26"/>
      <c r="AW702" s="26" t="s">
        <v>6654</v>
      </c>
      <c r="AX702" s="26" t="s">
        <v>3333</v>
      </c>
      <c r="AY702" s="26" t="s">
        <v>550</v>
      </c>
      <c r="AZ702" s="26" t="s">
        <v>6660</v>
      </c>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t="s">
        <v>6661</v>
      </c>
      <c r="CG702" s="26"/>
      <c r="CH702" s="26"/>
      <c r="CI702" s="26"/>
      <c r="CJ702" s="26"/>
      <c r="CK702" s="26"/>
      <c r="CL702" s="26"/>
      <c r="CM702" s="26"/>
      <c r="CN702" s="26">
        <v>1009</v>
      </c>
      <c r="CO702" s="26">
        <v>475</v>
      </c>
      <c r="CP702" s="26">
        <v>474</v>
      </c>
      <c r="CQ702" s="26"/>
      <c r="CR702" s="26"/>
      <c r="CS702" s="26" t="s">
        <v>561</v>
      </c>
      <c r="CT702" s="26">
        <v>12</v>
      </c>
      <c r="CU702" s="26"/>
      <c r="CV702" s="26"/>
      <c r="CW702" s="26">
        <v>62863</v>
      </c>
      <c r="CX702" s="740">
        <v>0</v>
      </c>
      <c r="CY702" s="26"/>
      <c r="CZ702" s="26"/>
      <c r="DA702" s="26"/>
      <c r="DB702" s="26"/>
      <c r="DC702" s="26"/>
      <c r="DD702" s="26" t="s">
        <v>6662</v>
      </c>
      <c r="DE702" s="26" t="s">
        <v>6663</v>
      </c>
      <c r="DF702" s="26" t="s">
        <v>665</v>
      </c>
      <c r="DG702" s="26" t="s">
        <v>6664</v>
      </c>
      <c r="DH702" s="26">
        <v>8472832263</v>
      </c>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row>
    <row r="703" spans="1:155" x14ac:dyDescent="0.2">
      <c r="A703" s="739">
        <v>11691</v>
      </c>
      <c r="B703" s="26" t="s">
        <v>6666</v>
      </c>
      <c r="C703" s="26"/>
      <c r="D703" s="26"/>
      <c r="E703" s="26"/>
      <c r="F703" s="26"/>
      <c r="G703" s="26"/>
      <c r="H703" s="26"/>
      <c r="I703" s="26"/>
      <c r="J703" s="26" t="s">
        <v>3878</v>
      </c>
      <c r="K703" s="26"/>
      <c r="L703" s="26" t="s">
        <v>688</v>
      </c>
      <c r="M703" s="26" t="s">
        <v>688</v>
      </c>
      <c r="N703" s="26" t="s">
        <v>689</v>
      </c>
      <c r="O703" s="738">
        <v>6155</v>
      </c>
      <c r="P703" s="26">
        <v>1</v>
      </c>
      <c r="Q703" s="26">
        <v>8605476902</v>
      </c>
      <c r="R703" s="26">
        <v>8607571131</v>
      </c>
      <c r="S703" s="26" t="s">
        <v>648</v>
      </c>
      <c r="T703" s="26" t="s">
        <v>3879</v>
      </c>
      <c r="U703" s="26" t="s">
        <v>1102</v>
      </c>
      <c r="V703" s="26" t="s">
        <v>3880</v>
      </c>
      <c r="W703" s="26" t="s">
        <v>3881</v>
      </c>
      <c r="X703" s="26" t="s">
        <v>1074</v>
      </c>
      <c r="Y703" s="26" t="s">
        <v>3882</v>
      </c>
      <c r="Z703" s="26" t="s">
        <v>2586</v>
      </c>
      <c r="AA703" s="26" t="s">
        <v>3883</v>
      </c>
      <c r="AB703" s="26">
        <v>8605479976</v>
      </c>
      <c r="AC703" s="26"/>
      <c r="AD703" s="26"/>
      <c r="AE703" s="26" t="s">
        <v>3884</v>
      </c>
      <c r="AF703" s="26" t="s">
        <v>3878</v>
      </c>
      <c r="AG703" s="26" t="s">
        <v>545</v>
      </c>
      <c r="AH703" s="26" t="s">
        <v>688</v>
      </c>
      <c r="AI703" s="26" t="s">
        <v>688</v>
      </c>
      <c r="AJ703" s="26" t="s">
        <v>689</v>
      </c>
      <c r="AK703" s="548">
        <v>6155</v>
      </c>
      <c r="AL703" s="26">
        <v>1</v>
      </c>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t="s">
        <v>3885</v>
      </c>
      <c r="CG703" s="26"/>
      <c r="CH703" s="26"/>
      <c r="CI703" s="26"/>
      <c r="CJ703" s="26"/>
      <c r="CK703" s="26"/>
      <c r="CL703" s="26"/>
      <c r="CM703" s="26"/>
      <c r="CN703" s="26">
        <v>1529</v>
      </c>
      <c r="CO703" s="26">
        <v>692</v>
      </c>
      <c r="CP703" s="26"/>
      <c r="CQ703" s="26"/>
      <c r="CR703" s="26"/>
      <c r="CS703" s="26" t="s">
        <v>561</v>
      </c>
      <c r="CT703" s="26">
        <v>12</v>
      </c>
      <c r="CU703" s="26"/>
      <c r="CV703" s="26"/>
      <c r="CW703" s="26">
        <v>29459</v>
      </c>
      <c r="CX703" s="740">
        <v>91</v>
      </c>
      <c r="CY703" s="26"/>
      <c r="CZ703" s="26"/>
      <c r="DA703" s="26"/>
      <c r="DB703" s="26"/>
      <c r="DC703" s="26"/>
      <c r="DD703" s="26" t="s">
        <v>1180</v>
      </c>
      <c r="DE703" s="26" t="s">
        <v>3886</v>
      </c>
      <c r="DF703" s="26" t="s">
        <v>665</v>
      </c>
      <c r="DG703" s="26" t="s">
        <v>3887</v>
      </c>
      <c r="DH703" s="26">
        <v>8605473543</v>
      </c>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row>
    <row r="704" spans="1:155" x14ac:dyDescent="0.2">
      <c r="A704" s="739">
        <v>10261</v>
      </c>
      <c r="B704" s="26" t="s">
        <v>6667</v>
      </c>
      <c r="C704" s="26"/>
      <c r="D704" s="26"/>
      <c r="E704" s="26"/>
      <c r="F704" s="26"/>
      <c r="G704" s="26"/>
      <c r="H704" s="26"/>
      <c r="I704" s="26"/>
      <c r="J704" s="26" t="s">
        <v>6668</v>
      </c>
      <c r="K704" s="26"/>
      <c r="L704" s="26" t="s">
        <v>1265</v>
      </c>
      <c r="M704" s="26" t="s">
        <v>1266</v>
      </c>
      <c r="N704" s="26" t="s">
        <v>973</v>
      </c>
      <c r="O704" s="738">
        <v>77040</v>
      </c>
      <c r="P704" s="26" t="s">
        <v>545</v>
      </c>
      <c r="Q704" s="26">
        <v>7137443738</v>
      </c>
      <c r="R704" s="26">
        <v>7137443727</v>
      </c>
      <c r="S704" s="26" t="s">
        <v>6669</v>
      </c>
      <c r="T704" s="26" t="s">
        <v>6670</v>
      </c>
      <c r="U704" s="26" t="s">
        <v>1864</v>
      </c>
      <c r="V704" s="26" t="s">
        <v>6671</v>
      </c>
      <c r="W704" s="26" t="s">
        <v>6672</v>
      </c>
      <c r="X704" s="26" t="s">
        <v>6673</v>
      </c>
      <c r="Y704" s="26" t="s">
        <v>6674</v>
      </c>
      <c r="Z704" s="26" t="s">
        <v>6675</v>
      </c>
      <c r="AA704" s="26" t="s">
        <v>6667</v>
      </c>
      <c r="AB704" s="26">
        <v>7135767055</v>
      </c>
      <c r="AC704" s="26"/>
      <c r="AD704" s="26">
        <v>7137449695</v>
      </c>
      <c r="AE704" s="26" t="s">
        <v>6676</v>
      </c>
      <c r="AF704" s="26" t="s">
        <v>6668</v>
      </c>
      <c r="AG704" s="26" t="s">
        <v>545</v>
      </c>
      <c r="AH704" s="26" t="s">
        <v>1265</v>
      </c>
      <c r="AI704" s="26" t="s">
        <v>1266</v>
      </c>
      <c r="AJ704" s="26" t="s">
        <v>973</v>
      </c>
      <c r="AK704" s="548">
        <v>77040</v>
      </c>
      <c r="AL704" s="26" t="s">
        <v>545</v>
      </c>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t="s">
        <v>3910</v>
      </c>
      <c r="CG704" s="26"/>
      <c r="CH704" s="26"/>
      <c r="CI704" s="26"/>
      <c r="CJ704" s="26"/>
      <c r="CK704" s="26"/>
      <c r="CL704" s="26"/>
      <c r="CM704" s="26"/>
      <c r="CN704" s="26">
        <v>1010</v>
      </c>
      <c r="CO704" s="26">
        <v>659</v>
      </c>
      <c r="CP704" s="26"/>
      <c r="CQ704" s="26"/>
      <c r="CR704" s="26"/>
      <c r="CS704" s="26" t="s">
        <v>561</v>
      </c>
      <c r="CT704" s="26">
        <v>12</v>
      </c>
      <c r="CU704" s="26"/>
      <c r="CV704" s="26"/>
      <c r="CW704" s="26">
        <v>29599</v>
      </c>
      <c r="CX704" s="740">
        <v>3098</v>
      </c>
      <c r="CY704" s="26"/>
      <c r="CZ704" s="26"/>
      <c r="DA704" s="26"/>
      <c r="DB704" s="26"/>
      <c r="DC704" s="26"/>
      <c r="DD704" s="26" t="s">
        <v>6669</v>
      </c>
      <c r="DE704" s="26" t="s">
        <v>6670</v>
      </c>
      <c r="DF704" s="26" t="s">
        <v>6677</v>
      </c>
      <c r="DG704" s="26" t="s">
        <v>6671</v>
      </c>
      <c r="DH704" s="26">
        <v>7137443738</v>
      </c>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row>
    <row r="705" spans="1:155" x14ac:dyDescent="0.2">
      <c r="A705" s="739">
        <v>10208</v>
      </c>
      <c r="B705" s="26" t="s">
        <v>6678</v>
      </c>
      <c r="C705" s="26"/>
      <c r="D705" s="26"/>
      <c r="E705" s="26"/>
      <c r="F705" s="26"/>
      <c r="G705" s="26"/>
      <c r="H705" s="26"/>
      <c r="I705" s="26"/>
      <c r="J705" s="26" t="s">
        <v>6679</v>
      </c>
      <c r="K705" s="26"/>
      <c r="L705" s="26" t="s">
        <v>899</v>
      </c>
      <c r="M705" s="26" t="s">
        <v>900</v>
      </c>
      <c r="N705" s="26" t="s">
        <v>901</v>
      </c>
      <c r="O705" s="738">
        <v>55413</v>
      </c>
      <c r="P705" s="26">
        <v>2615</v>
      </c>
      <c r="Q705" s="26">
        <v>6126763302</v>
      </c>
      <c r="R705" s="26">
        <v>6126766501</v>
      </c>
      <c r="S705" s="26" t="s">
        <v>6680</v>
      </c>
      <c r="T705" s="26" t="s">
        <v>6681</v>
      </c>
      <c r="U705" s="26" t="s">
        <v>734</v>
      </c>
      <c r="V705" s="26" t="s">
        <v>6682</v>
      </c>
      <c r="W705" s="26" t="s">
        <v>6683</v>
      </c>
      <c r="X705" s="26" t="s">
        <v>2031</v>
      </c>
      <c r="Y705" s="26" t="s">
        <v>3919</v>
      </c>
      <c r="Z705" s="26" t="s">
        <v>6684</v>
      </c>
      <c r="AA705" s="26" t="s">
        <v>6685</v>
      </c>
      <c r="AB705" s="26">
        <v>6126763216</v>
      </c>
      <c r="AC705" s="26"/>
      <c r="AD705" s="26"/>
      <c r="AE705" s="26" t="s">
        <v>6686</v>
      </c>
      <c r="AF705" s="26" t="s">
        <v>6679</v>
      </c>
      <c r="AG705" s="26" t="s">
        <v>545</v>
      </c>
      <c r="AH705" s="26" t="s">
        <v>899</v>
      </c>
      <c r="AI705" s="26" t="s">
        <v>900</v>
      </c>
      <c r="AJ705" s="26" t="s">
        <v>901</v>
      </c>
      <c r="AK705" s="548">
        <v>55413</v>
      </c>
      <c r="AL705" s="26">
        <v>2615</v>
      </c>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t="s">
        <v>6687</v>
      </c>
      <c r="CG705" s="26"/>
      <c r="CH705" s="26"/>
      <c r="CI705" s="26"/>
      <c r="CJ705" s="26"/>
      <c r="CK705" s="26"/>
      <c r="CL705" s="26"/>
      <c r="CM705" s="26"/>
      <c r="CN705" s="26">
        <v>969</v>
      </c>
      <c r="CO705" s="26">
        <v>690</v>
      </c>
      <c r="CP705" s="26"/>
      <c r="CQ705" s="26"/>
      <c r="CR705" s="26"/>
      <c r="CS705" s="26" t="s">
        <v>561</v>
      </c>
      <c r="CT705" s="26">
        <v>12</v>
      </c>
      <c r="CU705" s="26"/>
      <c r="CV705" s="26"/>
      <c r="CW705" s="26">
        <v>95724</v>
      </c>
      <c r="CX705" s="740">
        <v>3492</v>
      </c>
      <c r="CY705" s="26"/>
      <c r="CZ705" s="26"/>
      <c r="DA705" s="26"/>
      <c r="DB705" s="26"/>
      <c r="DC705" s="26"/>
      <c r="DD705" s="26" t="s">
        <v>3167</v>
      </c>
      <c r="DE705" s="26" t="s">
        <v>6688</v>
      </c>
      <c r="DF705" s="26" t="s">
        <v>801</v>
      </c>
      <c r="DG705" s="26" t="s">
        <v>6689</v>
      </c>
      <c r="DH705" s="26">
        <v>6126766500</v>
      </c>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c r="EU705" s="26"/>
      <c r="EV705" s="26"/>
      <c r="EW705" s="26"/>
      <c r="EX705" s="26"/>
      <c r="EY705" s="26"/>
    </row>
    <row r="706" spans="1:155" x14ac:dyDescent="0.2">
      <c r="A706" s="739">
        <v>10398</v>
      </c>
      <c r="B706" s="26" t="s">
        <v>6690</v>
      </c>
      <c r="C706" s="26"/>
      <c r="D706" s="26"/>
      <c r="E706" s="26"/>
      <c r="F706" s="26"/>
      <c r="G706" s="26"/>
      <c r="H706" s="26"/>
      <c r="I706" s="26"/>
      <c r="J706" s="26" t="s">
        <v>6679</v>
      </c>
      <c r="K706" s="26"/>
      <c r="L706" s="26" t="s">
        <v>899</v>
      </c>
      <c r="M706" s="26" t="s">
        <v>900</v>
      </c>
      <c r="N706" s="26" t="s">
        <v>901</v>
      </c>
      <c r="O706" s="738">
        <v>55413</v>
      </c>
      <c r="P706" s="26">
        <v>2615</v>
      </c>
      <c r="Q706" s="26">
        <v>6126763302</v>
      </c>
      <c r="R706" s="26">
        <v>6126766501</v>
      </c>
      <c r="S706" s="26" t="s">
        <v>6680</v>
      </c>
      <c r="T706" s="26" t="s">
        <v>6681</v>
      </c>
      <c r="U706" s="26" t="s">
        <v>734</v>
      </c>
      <c r="V706" s="26" t="s">
        <v>6682</v>
      </c>
      <c r="W706" s="26" t="s">
        <v>6683</v>
      </c>
      <c r="X706" s="26" t="s">
        <v>2321</v>
      </c>
      <c r="Y706" s="26" t="s">
        <v>1436</v>
      </c>
      <c r="Z706" s="26" t="s">
        <v>6691</v>
      </c>
      <c r="AA706" s="26" t="s">
        <v>6690</v>
      </c>
      <c r="AB706" s="26">
        <v>6126763213</v>
      </c>
      <c r="AC706" s="26"/>
      <c r="AD706" s="26">
        <v>6126766552</v>
      </c>
      <c r="AE706" s="26" t="s">
        <v>6692</v>
      </c>
      <c r="AF706" s="26" t="s">
        <v>6679</v>
      </c>
      <c r="AG706" s="26" t="s">
        <v>545</v>
      </c>
      <c r="AH706" s="26" t="s">
        <v>899</v>
      </c>
      <c r="AI706" s="26" t="s">
        <v>900</v>
      </c>
      <c r="AJ706" s="26" t="s">
        <v>901</v>
      </c>
      <c r="AK706" s="548">
        <v>55413</v>
      </c>
      <c r="AL706" s="26">
        <v>2615</v>
      </c>
      <c r="AM706" s="26" t="s">
        <v>2031</v>
      </c>
      <c r="AN706" s="26" t="s">
        <v>3919</v>
      </c>
      <c r="AO706" s="26" t="s">
        <v>6684</v>
      </c>
      <c r="AP706" s="26" t="s">
        <v>6685</v>
      </c>
      <c r="AQ706" s="26">
        <v>6126763216</v>
      </c>
      <c r="AR706" s="26"/>
      <c r="AS706" s="26"/>
      <c r="AT706" s="26" t="s">
        <v>6686</v>
      </c>
      <c r="AU706" s="26" t="s">
        <v>6679</v>
      </c>
      <c r="AV706" s="26" t="s">
        <v>545</v>
      </c>
      <c r="AW706" s="26" t="s">
        <v>899</v>
      </c>
      <c r="AX706" s="26" t="s">
        <v>900</v>
      </c>
      <c r="AY706" s="26" t="s">
        <v>901</v>
      </c>
      <c r="AZ706" s="26" t="s">
        <v>6693</v>
      </c>
      <c r="BA706" s="26" t="s">
        <v>6694</v>
      </c>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t="s">
        <v>6687</v>
      </c>
      <c r="CG706" s="26"/>
      <c r="CH706" s="26"/>
      <c r="CI706" s="26"/>
      <c r="CJ706" s="26"/>
      <c r="CK706" s="26"/>
      <c r="CL706" s="26"/>
      <c r="CM706" s="26"/>
      <c r="CN706" s="26">
        <v>1056</v>
      </c>
      <c r="CO706" s="26">
        <v>329</v>
      </c>
      <c r="CP706" s="26">
        <v>690</v>
      </c>
      <c r="CQ706" s="26"/>
      <c r="CR706" s="26"/>
      <c r="CS706" s="26" t="s">
        <v>561</v>
      </c>
      <c r="CT706" s="26">
        <v>12</v>
      </c>
      <c r="CU706" s="26"/>
      <c r="CV706" s="26"/>
      <c r="CW706" s="26">
        <v>12924</v>
      </c>
      <c r="CX706" s="26" t="s">
        <v>545</v>
      </c>
      <c r="CY706" s="26"/>
      <c r="CZ706" s="26"/>
      <c r="DA706" s="26"/>
      <c r="DB706" s="26"/>
      <c r="DC706" s="26"/>
      <c r="DD706" s="26" t="s">
        <v>2120</v>
      </c>
      <c r="DE706" s="26" t="s">
        <v>6695</v>
      </c>
      <c r="DF706" s="26" t="s">
        <v>6696</v>
      </c>
      <c r="DG706" s="26" t="s">
        <v>6697</v>
      </c>
      <c r="DH706" s="26">
        <v>6126763217</v>
      </c>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c r="EU706" s="26"/>
      <c r="EV706" s="26"/>
      <c r="EW706" s="26"/>
      <c r="EX706" s="26"/>
      <c r="EY706" s="26"/>
    </row>
    <row r="707" spans="1:155" x14ac:dyDescent="0.2">
      <c r="A707" s="739">
        <v>10262</v>
      </c>
      <c r="B707" s="26" t="s">
        <v>6698</v>
      </c>
      <c r="C707" s="26"/>
      <c r="D707" s="26"/>
      <c r="E707" s="26"/>
      <c r="F707" s="26"/>
      <c r="G707" s="26"/>
      <c r="H707" s="26"/>
      <c r="I707" s="26"/>
      <c r="J707" s="26" t="s">
        <v>6679</v>
      </c>
      <c r="K707" s="26"/>
      <c r="L707" s="26" t="s">
        <v>899</v>
      </c>
      <c r="M707" s="26" t="s">
        <v>900</v>
      </c>
      <c r="N707" s="26" t="s">
        <v>901</v>
      </c>
      <c r="O707" s="738">
        <v>55413</v>
      </c>
      <c r="P707" s="26">
        <v>2615</v>
      </c>
      <c r="Q707" s="26">
        <v>6126763302</v>
      </c>
      <c r="R707" s="26">
        <v>6126766501</v>
      </c>
      <c r="S707" s="26" t="s">
        <v>6680</v>
      </c>
      <c r="T707" s="26" t="s">
        <v>6681</v>
      </c>
      <c r="U707" s="26" t="s">
        <v>734</v>
      </c>
      <c r="V707" s="26" t="s">
        <v>6682</v>
      </c>
      <c r="W707" s="26" t="s">
        <v>6683</v>
      </c>
      <c r="X707" s="26" t="s">
        <v>2321</v>
      </c>
      <c r="Y707" s="26" t="s">
        <v>1436</v>
      </c>
      <c r="Z707" s="26" t="s">
        <v>6691</v>
      </c>
      <c r="AA707" s="26" t="s">
        <v>6698</v>
      </c>
      <c r="AB707" s="26">
        <v>6126763213</v>
      </c>
      <c r="AC707" s="26"/>
      <c r="AD707" s="26">
        <v>6126766552</v>
      </c>
      <c r="AE707" s="26" t="s">
        <v>6692</v>
      </c>
      <c r="AF707" s="26" t="s">
        <v>6679</v>
      </c>
      <c r="AG707" s="26" t="s">
        <v>545</v>
      </c>
      <c r="AH707" s="26" t="s">
        <v>899</v>
      </c>
      <c r="AI707" s="26" t="s">
        <v>900</v>
      </c>
      <c r="AJ707" s="26" t="s">
        <v>901</v>
      </c>
      <c r="AK707" s="548">
        <v>55413</v>
      </c>
      <c r="AL707" s="26">
        <v>2615</v>
      </c>
      <c r="AM707" s="26" t="s">
        <v>2031</v>
      </c>
      <c r="AN707" s="26" t="s">
        <v>3919</v>
      </c>
      <c r="AO707" s="26" t="s">
        <v>6684</v>
      </c>
      <c r="AP707" s="26" t="s">
        <v>6685</v>
      </c>
      <c r="AQ707" s="26">
        <v>6126763216</v>
      </c>
      <c r="AR707" s="26"/>
      <c r="AS707" s="26"/>
      <c r="AT707" s="26" t="s">
        <v>6686</v>
      </c>
      <c r="AU707" s="26" t="s">
        <v>6679</v>
      </c>
      <c r="AV707" s="26" t="s">
        <v>545</v>
      </c>
      <c r="AW707" s="26" t="s">
        <v>899</v>
      </c>
      <c r="AX707" s="26" t="s">
        <v>900</v>
      </c>
      <c r="AY707" s="26" t="s">
        <v>901</v>
      </c>
      <c r="AZ707" s="26" t="s">
        <v>6693</v>
      </c>
      <c r="BA707" s="26" t="s">
        <v>6694</v>
      </c>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t="s">
        <v>6687</v>
      </c>
      <c r="CG707" s="26"/>
      <c r="CH707" s="26"/>
      <c r="CI707" s="26"/>
      <c r="CJ707" s="26"/>
      <c r="CK707" s="26"/>
      <c r="CL707" s="26"/>
      <c r="CM707" s="26"/>
      <c r="CN707" s="26">
        <v>1011</v>
      </c>
      <c r="CO707" s="26">
        <v>816</v>
      </c>
      <c r="CP707" s="26">
        <v>690</v>
      </c>
      <c r="CQ707" s="26"/>
      <c r="CR707" s="26"/>
      <c r="CS707" s="26" t="s">
        <v>561</v>
      </c>
      <c r="CT707" s="26">
        <v>12</v>
      </c>
      <c r="CU707" s="26"/>
      <c r="CV707" s="26"/>
      <c r="CW707" s="26">
        <v>52629</v>
      </c>
      <c r="CX707" s="26" t="s">
        <v>545</v>
      </c>
      <c r="CY707" s="26"/>
      <c r="CZ707" s="26"/>
      <c r="DA707" s="26"/>
      <c r="DB707" s="26"/>
      <c r="DC707" s="26"/>
      <c r="DD707" s="26" t="s">
        <v>2120</v>
      </c>
      <c r="DE707" s="26" t="s">
        <v>6695</v>
      </c>
      <c r="DF707" s="26" t="s">
        <v>6696</v>
      </c>
      <c r="DG707" s="26" t="s">
        <v>6697</v>
      </c>
      <c r="DH707" s="26">
        <v>6126763217</v>
      </c>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c r="EU707" s="26"/>
      <c r="EV707" s="26"/>
      <c r="EW707" s="26"/>
      <c r="EX707" s="26"/>
      <c r="EY707" s="26"/>
    </row>
    <row r="708" spans="1:155" x14ac:dyDescent="0.2">
      <c r="A708" s="739">
        <v>10498</v>
      </c>
      <c r="B708" s="26" t="s">
        <v>6699</v>
      </c>
      <c r="C708" s="26" t="s">
        <v>545</v>
      </c>
      <c r="D708" s="26"/>
      <c r="E708" s="26" t="s">
        <v>545</v>
      </c>
      <c r="F708" s="26"/>
      <c r="G708" s="26" t="s">
        <v>545</v>
      </c>
      <c r="H708" s="26" t="s">
        <v>545</v>
      </c>
      <c r="I708" s="26" t="s">
        <v>545</v>
      </c>
      <c r="J708" s="26" t="s">
        <v>6700</v>
      </c>
      <c r="K708" s="26" t="s">
        <v>6701</v>
      </c>
      <c r="L708" s="26" t="s">
        <v>6330</v>
      </c>
      <c r="M708" s="26" t="s">
        <v>1683</v>
      </c>
      <c r="N708" s="26" t="s">
        <v>1025</v>
      </c>
      <c r="O708" s="26">
        <v>7054</v>
      </c>
      <c r="P708" s="26" t="s">
        <v>545</v>
      </c>
      <c r="Q708" s="26">
        <v>9732929800</v>
      </c>
      <c r="R708" s="26">
        <v>9732920900</v>
      </c>
      <c r="S708" s="26" t="s">
        <v>6702</v>
      </c>
      <c r="T708" s="26" t="s">
        <v>6703</v>
      </c>
      <c r="U708" s="26" t="s">
        <v>5161</v>
      </c>
      <c r="V708" s="26" t="s">
        <v>6704</v>
      </c>
      <c r="W708" s="26" t="s">
        <v>545</v>
      </c>
      <c r="X708" s="26" t="s">
        <v>817</v>
      </c>
      <c r="Y708" s="26" t="s">
        <v>6705</v>
      </c>
      <c r="Z708" s="26" t="s">
        <v>5161</v>
      </c>
      <c r="AA708" s="26" t="s">
        <v>6706</v>
      </c>
      <c r="AB708" s="26">
        <v>9732929800</v>
      </c>
      <c r="AC708" s="26"/>
      <c r="AD708" s="26"/>
      <c r="AE708" s="26" t="s">
        <v>6707</v>
      </c>
      <c r="AF708" s="26" t="s">
        <v>6700</v>
      </c>
      <c r="AG708" s="26" t="s">
        <v>6701</v>
      </c>
      <c r="AH708" s="26" t="s">
        <v>6330</v>
      </c>
      <c r="AI708" s="26" t="s">
        <v>1683</v>
      </c>
      <c r="AJ708" s="26" t="s">
        <v>1025</v>
      </c>
      <c r="AK708" s="26">
        <v>7054</v>
      </c>
      <c r="AL708" s="26" t="s">
        <v>545</v>
      </c>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t="s">
        <v>6708</v>
      </c>
      <c r="CG708" s="26"/>
      <c r="CH708" s="26"/>
      <c r="CI708" s="26"/>
      <c r="CJ708" s="26"/>
      <c r="CK708" s="26"/>
      <c r="CL708" s="26"/>
      <c r="CM708" s="26"/>
      <c r="CN708" s="26">
        <v>2608</v>
      </c>
      <c r="CO708" s="26">
        <v>278</v>
      </c>
      <c r="CP708" s="26"/>
      <c r="CQ708" s="26"/>
      <c r="CR708" s="26"/>
      <c r="CS708" s="26" t="s">
        <v>561</v>
      </c>
      <c r="CT708" s="26">
        <v>12</v>
      </c>
      <c r="CU708" s="26"/>
      <c r="CV708" s="26"/>
      <c r="CW708" s="26">
        <v>57215</v>
      </c>
      <c r="CX708" s="26" t="s">
        <v>545</v>
      </c>
      <c r="CY708" s="26"/>
      <c r="CZ708" s="26" t="s">
        <v>545</v>
      </c>
      <c r="DA708" s="26" t="s">
        <v>545</v>
      </c>
      <c r="DB708" s="26" t="s">
        <v>545</v>
      </c>
      <c r="DC708" s="26" t="s">
        <v>545</v>
      </c>
      <c r="DD708" s="26" t="s">
        <v>545</v>
      </c>
      <c r="DE708" s="26" t="s">
        <v>545</v>
      </c>
      <c r="DF708" s="26" t="s">
        <v>545</v>
      </c>
      <c r="DG708" s="26" t="s">
        <v>545</v>
      </c>
      <c r="DH708" s="26"/>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c r="EU708" s="26"/>
      <c r="EV708" s="26"/>
      <c r="EW708" s="26"/>
      <c r="EX708" s="26"/>
      <c r="EY708" s="26"/>
    </row>
    <row r="709" spans="1:155" x14ac:dyDescent="0.2">
      <c r="A709" s="739">
        <v>11197</v>
      </c>
      <c r="B709" s="26" t="s">
        <v>6709</v>
      </c>
      <c r="C709" s="26"/>
      <c r="D709" s="26"/>
      <c r="E709" s="26"/>
      <c r="F709" s="26"/>
      <c r="G709" s="26"/>
      <c r="H709" s="26"/>
      <c r="I709" s="26"/>
      <c r="J709" s="26" t="s">
        <v>6710</v>
      </c>
      <c r="K709" s="26"/>
      <c r="L709" s="26" t="s">
        <v>3042</v>
      </c>
      <c r="M709" s="26" t="s">
        <v>5262</v>
      </c>
      <c r="N709" s="26" t="s">
        <v>1322</v>
      </c>
      <c r="O709" s="26">
        <v>66225</v>
      </c>
      <c r="P709" s="26" t="s">
        <v>545</v>
      </c>
      <c r="Q709" s="26">
        <v>9138717262</v>
      </c>
      <c r="R709" s="26">
        <v>9134026942</v>
      </c>
      <c r="S709" s="26" t="s">
        <v>1210</v>
      </c>
      <c r="T709" s="26" t="s">
        <v>3420</v>
      </c>
      <c r="U709" s="26" t="s">
        <v>6711</v>
      </c>
      <c r="V709" s="26"/>
      <c r="W709" s="26" t="s">
        <v>6712</v>
      </c>
      <c r="X709" s="26" t="s">
        <v>6713</v>
      </c>
      <c r="Y709" s="26" t="s">
        <v>6714</v>
      </c>
      <c r="Z709" s="26" t="s">
        <v>1279</v>
      </c>
      <c r="AA709" s="26" t="s">
        <v>6709</v>
      </c>
      <c r="AB709" s="26">
        <v>9133799819</v>
      </c>
      <c r="AC709" s="26"/>
      <c r="AD709" s="26">
        <v>9134026942</v>
      </c>
      <c r="AE709" s="26" t="s">
        <v>6715</v>
      </c>
      <c r="AF709" s="26" t="s">
        <v>6716</v>
      </c>
      <c r="AG709" s="26" t="s">
        <v>1312</v>
      </c>
      <c r="AH709" s="26" t="s">
        <v>3042</v>
      </c>
      <c r="AI709" s="26" t="s">
        <v>5262</v>
      </c>
      <c r="AJ709" s="26" t="s">
        <v>1322</v>
      </c>
      <c r="AK709" s="26">
        <v>66213</v>
      </c>
      <c r="AL709" s="26" t="s">
        <v>545</v>
      </c>
      <c r="AM709" s="26" t="s">
        <v>6717</v>
      </c>
      <c r="AN709" s="26" t="s">
        <v>6718</v>
      </c>
      <c r="AO709" s="26" t="s">
        <v>1663</v>
      </c>
      <c r="AP709" s="26" t="s">
        <v>6709</v>
      </c>
      <c r="AQ709" s="26">
        <v>9133799815</v>
      </c>
      <c r="AR709" s="26"/>
      <c r="AS709" s="26">
        <v>9134026942</v>
      </c>
      <c r="AT709" s="26" t="s">
        <v>6719</v>
      </c>
      <c r="AU709" s="26" t="s">
        <v>6716</v>
      </c>
      <c r="AV709" s="26" t="s">
        <v>1312</v>
      </c>
      <c r="AW709" s="26" t="s">
        <v>3042</v>
      </c>
      <c r="AX709" s="26" t="s">
        <v>5262</v>
      </c>
      <c r="AY709" s="26" t="s">
        <v>1322</v>
      </c>
      <c r="AZ709" s="26" t="s">
        <v>6720</v>
      </c>
      <c r="BA709" s="26" t="s">
        <v>545</v>
      </c>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t="s">
        <v>6721</v>
      </c>
      <c r="CG709" s="26"/>
      <c r="CH709" s="26"/>
      <c r="CI709" s="26"/>
      <c r="CJ709" s="26"/>
      <c r="CK709" s="26"/>
      <c r="CL709" s="26"/>
      <c r="CM709" s="26"/>
      <c r="CN709" s="26">
        <v>1066</v>
      </c>
      <c r="CO709" s="26">
        <v>803</v>
      </c>
      <c r="CP709" s="26">
        <v>759</v>
      </c>
      <c r="CQ709" s="26"/>
      <c r="CR709" s="26"/>
      <c r="CS709" s="26" t="s">
        <v>561</v>
      </c>
      <c r="CT709" s="26">
        <v>12</v>
      </c>
      <c r="CU709" s="26"/>
      <c r="CV709" s="26"/>
      <c r="CW709" s="26">
        <v>11121</v>
      </c>
      <c r="CX709" s="26"/>
      <c r="CY709" s="26"/>
      <c r="CZ709" s="26"/>
      <c r="DA709" s="26"/>
      <c r="DB709" s="26"/>
      <c r="DC709" s="26"/>
      <c r="DD709" s="26" t="s">
        <v>6722</v>
      </c>
      <c r="DE709" s="26" t="s">
        <v>6723</v>
      </c>
      <c r="DF709" s="26" t="s">
        <v>1475</v>
      </c>
      <c r="DG709" s="26" t="s">
        <v>6724</v>
      </c>
      <c r="DH709" s="26">
        <v>9133799869</v>
      </c>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c r="EU709" s="26"/>
      <c r="EV709" s="26"/>
      <c r="EW709" s="26"/>
      <c r="EX709" s="26"/>
      <c r="EY709" s="26"/>
    </row>
    <row r="710" spans="1:155" x14ac:dyDescent="0.2">
      <c r="A710" s="739">
        <v>11694</v>
      </c>
      <c r="B710" s="26" t="s">
        <v>6725</v>
      </c>
      <c r="C710" s="26"/>
      <c r="D710" s="26"/>
      <c r="E710" s="26"/>
      <c r="F710" s="26"/>
      <c r="G710" s="26"/>
      <c r="H710" s="26"/>
      <c r="I710" s="26"/>
      <c r="J710" s="26" t="s">
        <v>6726</v>
      </c>
      <c r="K710" s="26"/>
      <c r="L710" s="26" t="s">
        <v>5304</v>
      </c>
      <c r="M710" s="26" t="s">
        <v>900</v>
      </c>
      <c r="N710" s="26" t="s">
        <v>901</v>
      </c>
      <c r="O710" s="26">
        <v>55344</v>
      </c>
      <c r="P710" s="26" t="s">
        <v>545</v>
      </c>
      <c r="Q710" s="26">
        <v>9522053023</v>
      </c>
      <c r="R710" s="26">
        <v>9522059010</v>
      </c>
      <c r="S710" s="26" t="s">
        <v>6727</v>
      </c>
      <c r="T710" s="26" t="s">
        <v>1789</v>
      </c>
      <c r="U710" s="26" t="s">
        <v>647</v>
      </c>
      <c r="V710" s="26" t="s">
        <v>6728</v>
      </c>
      <c r="W710" s="26" t="s">
        <v>6729</v>
      </c>
      <c r="X710" s="26" t="s">
        <v>903</v>
      </c>
      <c r="Y710" s="26" t="s">
        <v>6730</v>
      </c>
      <c r="Z710" s="26" t="s">
        <v>976</v>
      </c>
      <c r="AA710" s="26" t="s">
        <v>6725</v>
      </c>
      <c r="AB710" s="26">
        <v>9522051027</v>
      </c>
      <c r="AC710" s="26"/>
      <c r="AD710" s="26"/>
      <c r="AE710" s="26" t="s">
        <v>6731</v>
      </c>
      <c r="AF710" s="26" t="s">
        <v>6726</v>
      </c>
      <c r="AG710" s="26" t="s">
        <v>545</v>
      </c>
      <c r="AH710" s="26" t="s">
        <v>5304</v>
      </c>
      <c r="AI710" s="26" t="s">
        <v>900</v>
      </c>
      <c r="AJ710" s="26" t="s">
        <v>901</v>
      </c>
      <c r="AK710" s="26">
        <v>55344</v>
      </c>
      <c r="AL710" s="26" t="s">
        <v>545</v>
      </c>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t="s">
        <v>6732</v>
      </c>
      <c r="CG710" s="26"/>
      <c r="CH710" s="26"/>
      <c r="CI710" s="26"/>
      <c r="CJ710" s="26"/>
      <c r="CK710" s="26"/>
      <c r="CL710" s="26"/>
      <c r="CM710" s="26"/>
      <c r="CN710" s="26">
        <v>1532</v>
      </c>
      <c r="CO710" s="26">
        <v>3110</v>
      </c>
      <c r="CP710" s="26"/>
      <c r="CQ710" s="26"/>
      <c r="CR710" s="26"/>
      <c r="CS710" s="26" t="s">
        <v>561</v>
      </c>
      <c r="CT710" s="26">
        <v>12</v>
      </c>
      <c r="CU710" s="26"/>
      <c r="CV710" s="26"/>
      <c r="CW710" s="26">
        <v>91529</v>
      </c>
      <c r="CX710" s="26" t="s">
        <v>545</v>
      </c>
      <c r="CY710" s="26"/>
      <c r="CZ710" s="26"/>
      <c r="DA710" s="26"/>
      <c r="DB710" s="26"/>
      <c r="DC710" s="26"/>
      <c r="DD710" s="26" t="s">
        <v>5306</v>
      </c>
      <c r="DE710" s="26" t="s">
        <v>5307</v>
      </c>
      <c r="DF710" s="26" t="s">
        <v>6733</v>
      </c>
      <c r="DG710" s="26" t="s">
        <v>5309</v>
      </c>
      <c r="DH710" s="26">
        <v>9522052991</v>
      </c>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c r="EU710" s="26"/>
      <c r="EV710" s="26"/>
      <c r="EW710" s="26"/>
      <c r="EX710" s="26"/>
      <c r="EY710" s="26"/>
    </row>
    <row r="711" spans="1:155" x14ac:dyDescent="0.2">
      <c r="A711" s="739">
        <v>10266</v>
      </c>
      <c r="B711" s="26" t="s">
        <v>6734</v>
      </c>
      <c r="C711" s="26"/>
      <c r="D711" s="26"/>
      <c r="E711" s="26"/>
      <c r="F711" s="26"/>
      <c r="G711" s="26"/>
      <c r="H711" s="26"/>
      <c r="I711" s="26"/>
      <c r="J711" s="26" t="s">
        <v>3040</v>
      </c>
      <c r="K711" s="26" t="s">
        <v>3041</v>
      </c>
      <c r="L711" s="26" t="s">
        <v>3042</v>
      </c>
      <c r="M711" s="26" t="s">
        <v>5262</v>
      </c>
      <c r="N711" s="26" t="s">
        <v>1322</v>
      </c>
      <c r="O711" s="26">
        <v>66211</v>
      </c>
      <c r="P711" s="26" t="s">
        <v>545</v>
      </c>
      <c r="Q711" s="26">
        <v>9135234128</v>
      </c>
      <c r="R711" s="26">
        <v>9132731596</v>
      </c>
      <c r="S711" s="26" t="s">
        <v>3043</v>
      </c>
      <c r="T711" s="26" t="s">
        <v>3044</v>
      </c>
      <c r="U711" s="26" t="s">
        <v>695</v>
      </c>
      <c r="V711" s="26" t="s">
        <v>3045</v>
      </c>
      <c r="W711" s="26"/>
      <c r="X711" s="26" t="s">
        <v>935</v>
      </c>
      <c r="Y711" s="26" t="s">
        <v>4458</v>
      </c>
      <c r="Z711" s="26" t="s">
        <v>6735</v>
      </c>
      <c r="AA711" s="26" t="s">
        <v>6734</v>
      </c>
      <c r="AB711" s="26">
        <v>9139823760</v>
      </c>
      <c r="AC711" s="26"/>
      <c r="AD711" s="26">
        <v>9132730948</v>
      </c>
      <c r="AE711" s="26" t="s">
        <v>6736</v>
      </c>
      <c r="AF711" s="26" t="s">
        <v>3040</v>
      </c>
      <c r="AG711" s="26" t="s">
        <v>3041</v>
      </c>
      <c r="AH711" s="26" t="s">
        <v>3042</v>
      </c>
      <c r="AI711" s="26" t="s">
        <v>5262</v>
      </c>
      <c r="AJ711" s="26" t="s">
        <v>1322</v>
      </c>
      <c r="AK711" s="26">
        <v>66211</v>
      </c>
      <c r="AL711" s="26" t="s">
        <v>545</v>
      </c>
      <c r="AM711" s="26" t="s">
        <v>3043</v>
      </c>
      <c r="AN711" s="26" t="s">
        <v>3044</v>
      </c>
      <c r="AO711" s="26" t="s">
        <v>695</v>
      </c>
      <c r="AP711" s="26" t="s">
        <v>6734</v>
      </c>
      <c r="AQ711" s="26">
        <v>9135234128</v>
      </c>
      <c r="AR711" s="26"/>
      <c r="AS711" s="26"/>
      <c r="AT711" s="26" t="s">
        <v>3045</v>
      </c>
      <c r="AU711" s="26" t="s">
        <v>3040</v>
      </c>
      <c r="AV711" s="26" t="s">
        <v>3041</v>
      </c>
      <c r="AW711" s="26" t="s">
        <v>3042</v>
      </c>
      <c r="AX711" s="26" t="s">
        <v>5262</v>
      </c>
      <c r="AY711" s="26" t="s">
        <v>1322</v>
      </c>
      <c r="AZ711" s="26" t="s">
        <v>6737</v>
      </c>
      <c r="BA711" s="26" t="s">
        <v>545</v>
      </c>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v>1015</v>
      </c>
      <c r="CO711" s="26">
        <v>798</v>
      </c>
      <c r="CP711" s="26">
        <v>697</v>
      </c>
      <c r="CQ711" s="26"/>
      <c r="CR711" s="26"/>
      <c r="CS711" s="26" t="s">
        <v>561</v>
      </c>
      <c r="CT711" s="26">
        <v>12</v>
      </c>
      <c r="CU711" s="26"/>
      <c r="CV711" s="26"/>
      <c r="CW711" s="26">
        <v>62596</v>
      </c>
      <c r="CX711" s="740">
        <v>350</v>
      </c>
      <c r="CY711" s="26"/>
      <c r="CZ711" s="26"/>
      <c r="DA711" s="26"/>
      <c r="DB711" s="26"/>
      <c r="DC711" s="26"/>
      <c r="DD711" s="26" t="s">
        <v>3043</v>
      </c>
      <c r="DE711" s="26" t="s">
        <v>3044</v>
      </c>
      <c r="DF711" s="26" t="s">
        <v>695</v>
      </c>
      <c r="DG711" s="26" t="s">
        <v>3045</v>
      </c>
      <c r="DH711" s="26">
        <v>9135234128</v>
      </c>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row>
    <row r="712" spans="1:155" x14ac:dyDescent="0.2">
      <c r="A712" s="739">
        <v>11696</v>
      </c>
      <c r="B712" s="26" t="s">
        <v>6738</v>
      </c>
      <c r="C712" s="26"/>
      <c r="D712" s="26"/>
      <c r="E712" s="26"/>
      <c r="F712" s="26"/>
      <c r="G712" s="26"/>
      <c r="H712" s="26"/>
      <c r="I712" s="26"/>
      <c r="J712" s="26" t="s">
        <v>651</v>
      </c>
      <c r="K712" s="26"/>
      <c r="L712" s="26" t="s">
        <v>652</v>
      </c>
      <c r="M712" s="26"/>
      <c r="N712" s="26" t="s">
        <v>654</v>
      </c>
      <c r="O712" s="26">
        <v>50306</v>
      </c>
      <c r="P712" s="26">
        <v>9190</v>
      </c>
      <c r="Q712" s="26">
        <v>5154733000</v>
      </c>
      <c r="R712" s="26">
        <v>5154733015</v>
      </c>
      <c r="S712" s="26" t="s">
        <v>655</v>
      </c>
      <c r="T712" s="26" t="s">
        <v>656</v>
      </c>
      <c r="U712" s="26" t="s">
        <v>657</v>
      </c>
      <c r="V712" s="26"/>
      <c r="W712" s="26" t="s">
        <v>658</v>
      </c>
      <c r="X712" s="26" t="s">
        <v>659</v>
      </c>
      <c r="Y712" s="26" t="s">
        <v>660</v>
      </c>
      <c r="Z712" s="26" t="s">
        <v>661</v>
      </c>
      <c r="AA712" s="26" t="s">
        <v>2287</v>
      </c>
      <c r="AB712" s="26">
        <v>5154733422</v>
      </c>
      <c r="AC712" s="26"/>
      <c r="AD712" s="26">
        <v>8442311049</v>
      </c>
      <c r="AE712" s="26" t="s">
        <v>662</v>
      </c>
      <c r="AF712" s="26" t="s">
        <v>651</v>
      </c>
      <c r="AG712" s="26" t="s">
        <v>545</v>
      </c>
      <c r="AH712" s="26" t="s">
        <v>652</v>
      </c>
      <c r="AI712" s="26"/>
      <c r="AJ712" s="26" t="s">
        <v>654</v>
      </c>
      <c r="AK712" s="26">
        <v>50306</v>
      </c>
      <c r="AL712" s="26">
        <v>9190</v>
      </c>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v>1534</v>
      </c>
      <c r="CO712" s="26">
        <v>3212</v>
      </c>
      <c r="CP712" s="26"/>
      <c r="CQ712" s="26"/>
      <c r="CR712" s="26"/>
      <c r="CS712" s="26" t="s">
        <v>561</v>
      </c>
      <c r="CT712" s="26">
        <v>12</v>
      </c>
      <c r="CU712" s="26"/>
      <c r="CV712" s="26"/>
      <c r="CW712" s="26">
        <v>25844</v>
      </c>
      <c r="CX712" s="740">
        <v>98</v>
      </c>
      <c r="CY712" s="26"/>
      <c r="CZ712" s="26"/>
      <c r="DA712" s="26"/>
      <c r="DB712" s="26"/>
      <c r="DC712" s="26"/>
      <c r="DD712" s="26" t="s">
        <v>663</v>
      </c>
      <c r="DE712" s="26" t="s">
        <v>664</v>
      </c>
      <c r="DF712" s="26" t="s">
        <v>665</v>
      </c>
      <c r="DG712" s="26" t="s">
        <v>666</v>
      </c>
      <c r="DH712" s="26">
        <v>5154733417</v>
      </c>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row>
    <row r="713" spans="1:155" x14ac:dyDescent="0.2">
      <c r="A713" s="739">
        <v>10267</v>
      </c>
      <c r="B713" s="26" t="s">
        <v>6739</v>
      </c>
      <c r="C713" s="26"/>
      <c r="D713" s="26"/>
      <c r="E713" s="26"/>
      <c r="F713" s="26"/>
      <c r="G713" s="26"/>
      <c r="H713" s="26"/>
      <c r="I713" s="26"/>
      <c r="J713" s="26" t="s">
        <v>6740</v>
      </c>
      <c r="K713" s="26"/>
      <c r="L713" s="26" t="s">
        <v>6741</v>
      </c>
      <c r="M713" s="26" t="s">
        <v>1425</v>
      </c>
      <c r="N713" s="26" t="s">
        <v>1882</v>
      </c>
      <c r="O713" s="26">
        <v>20910</v>
      </c>
      <c r="P713" s="26" t="s">
        <v>545</v>
      </c>
      <c r="Q713" s="26">
        <v>2026826714</v>
      </c>
      <c r="R713" s="26">
        <v>2026827997</v>
      </c>
      <c r="S713" s="26" t="s">
        <v>1645</v>
      </c>
      <c r="T713" s="26" t="s">
        <v>6742</v>
      </c>
      <c r="U713" s="26" t="s">
        <v>6743</v>
      </c>
      <c r="V713" s="26" t="s">
        <v>6744</v>
      </c>
      <c r="W713" s="26" t="s">
        <v>6745</v>
      </c>
      <c r="X713" s="26" t="s">
        <v>6746</v>
      </c>
      <c r="Y713" s="26" t="s">
        <v>6747</v>
      </c>
      <c r="Z713" s="26" t="s">
        <v>6748</v>
      </c>
      <c r="AA713" s="26" t="s">
        <v>6749</v>
      </c>
      <c r="AB713" s="26">
        <v>2026826739</v>
      </c>
      <c r="AC713" s="26"/>
      <c r="AD713" s="26">
        <v>2026827997</v>
      </c>
      <c r="AE713" s="26" t="s">
        <v>6750</v>
      </c>
      <c r="AF713" s="26" t="s">
        <v>6740</v>
      </c>
      <c r="AG713" s="26" t="s">
        <v>545</v>
      </c>
      <c r="AH713" s="26" t="s">
        <v>6741</v>
      </c>
      <c r="AI713" s="26" t="s">
        <v>1425</v>
      </c>
      <c r="AJ713" s="26" t="s">
        <v>1882</v>
      </c>
      <c r="AK713" s="26">
        <v>20910</v>
      </c>
      <c r="AL713" s="26" t="s">
        <v>545</v>
      </c>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t="s">
        <v>6751</v>
      </c>
      <c r="CG713" s="26"/>
      <c r="CH713" s="26"/>
      <c r="CI713" s="26"/>
      <c r="CJ713" s="26"/>
      <c r="CK713" s="26"/>
      <c r="CL713" s="26"/>
      <c r="CM713" s="26"/>
      <c r="CN713" s="26">
        <v>1016</v>
      </c>
      <c r="CO713" s="26">
        <v>666</v>
      </c>
      <c r="CP713" s="26"/>
      <c r="CQ713" s="26"/>
      <c r="CR713" s="26"/>
      <c r="CS713" s="26" t="s">
        <v>561</v>
      </c>
      <c r="CT713" s="26">
        <v>12</v>
      </c>
      <c r="CU713" s="26"/>
      <c r="CV713" s="26"/>
      <c r="CW713" s="26">
        <v>69744</v>
      </c>
      <c r="CX713" s="740">
        <v>781</v>
      </c>
      <c r="CY713" s="26"/>
      <c r="CZ713" s="26"/>
      <c r="DA713" s="26"/>
      <c r="DB713" s="26"/>
      <c r="DC713" s="26"/>
      <c r="DD713" s="26" t="s">
        <v>1645</v>
      </c>
      <c r="DE713" s="26" t="s">
        <v>6742</v>
      </c>
      <c r="DF713" s="26" t="s">
        <v>6743</v>
      </c>
      <c r="DG713" s="26" t="s">
        <v>6744</v>
      </c>
      <c r="DH713" s="26">
        <v>2026826714</v>
      </c>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row>
    <row r="714" spans="1:155" x14ac:dyDescent="0.2">
      <c r="A714" s="739">
        <v>10268</v>
      </c>
      <c r="B714" s="26" t="s">
        <v>6752</v>
      </c>
      <c r="C714" s="26"/>
      <c r="D714" s="26"/>
      <c r="E714" s="26"/>
      <c r="F714" s="26"/>
      <c r="G714" s="26"/>
      <c r="H714" s="26"/>
      <c r="I714" s="26"/>
      <c r="J714" s="26" t="s">
        <v>1368</v>
      </c>
      <c r="K714" s="26"/>
      <c r="L714" s="26" t="s">
        <v>1164</v>
      </c>
      <c r="M714" s="26" t="s">
        <v>1165</v>
      </c>
      <c r="N714" s="26" t="s">
        <v>764</v>
      </c>
      <c r="O714" s="26">
        <v>53705</v>
      </c>
      <c r="P714" s="26" t="s">
        <v>545</v>
      </c>
      <c r="Q714" s="26">
        <v>6057190011</v>
      </c>
      <c r="R714" s="26"/>
      <c r="S714" s="26" t="s">
        <v>1369</v>
      </c>
      <c r="T714" s="26" t="s">
        <v>1370</v>
      </c>
      <c r="U714" s="26" t="s">
        <v>734</v>
      </c>
      <c r="V714" s="26" t="s">
        <v>1371</v>
      </c>
      <c r="W714" s="26" t="s">
        <v>1372</v>
      </c>
      <c r="X714" s="26" t="s">
        <v>1373</v>
      </c>
      <c r="Y714" s="26" t="s">
        <v>1221</v>
      </c>
      <c r="Z714" s="26" t="s">
        <v>1374</v>
      </c>
      <c r="AA714" s="26" t="s">
        <v>1375</v>
      </c>
      <c r="AB714" s="26">
        <v>6086658508</v>
      </c>
      <c r="AC714" s="26"/>
      <c r="AD714" s="26">
        <v>6082368508</v>
      </c>
      <c r="AE714" s="26" t="s">
        <v>1376</v>
      </c>
      <c r="AF714" s="26" t="s">
        <v>1368</v>
      </c>
      <c r="AG714" s="26" t="s">
        <v>1377</v>
      </c>
      <c r="AH714" s="26" t="s">
        <v>1164</v>
      </c>
      <c r="AI714" s="26" t="s">
        <v>1165</v>
      </c>
      <c r="AJ714" s="26" t="s">
        <v>764</v>
      </c>
      <c r="AK714" s="26">
        <v>53705</v>
      </c>
      <c r="AL714" s="26" t="s">
        <v>545</v>
      </c>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t="s">
        <v>1378</v>
      </c>
      <c r="CG714" s="26"/>
      <c r="CH714" s="26"/>
      <c r="CI714" s="26"/>
      <c r="CJ714" s="26"/>
      <c r="CK714" s="26"/>
      <c r="CL714" s="26"/>
      <c r="CM714" s="26"/>
      <c r="CN714" s="26">
        <v>299</v>
      </c>
      <c r="CO714" s="26">
        <v>31</v>
      </c>
      <c r="CP714" s="26"/>
      <c r="CQ714" s="26"/>
      <c r="CR714" s="26"/>
      <c r="CS714" s="26" t="s">
        <v>561</v>
      </c>
      <c r="CT714" s="26">
        <v>12</v>
      </c>
      <c r="CU714" s="26"/>
      <c r="CV714" s="26"/>
      <c r="CW714" s="26">
        <v>70408</v>
      </c>
      <c r="CX714" s="740">
        <v>19</v>
      </c>
      <c r="CY714" s="26"/>
      <c r="CZ714" s="26"/>
      <c r="DA714" s="26"/>
      <c r="DB714" s="26"/>
      <c r="DC714" s="26"/>
      <c r="DD714" s="26" t="s">
        <v>1379</v>
      </c>
      <c r="DE714" s="26" t="s">
        <v>1380</v>
      </c>
      <c r="DF714" s="26" t="s">
        <v>1381</v>
      </c>
      <c r="DG714" s="26" t="s">
        <v>1376</v>
      </c>
      <c r="DH714" s="26">
        <v>6086657546</v>
      </c>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row>
    <row r="715" spans="1:155" x14ac:dyDescent="0.2">
      <c r="A715" s="739">
        <v>10269</v>
      </c>
      <c r="B715" s="26" t="s">
        <v>6753</v>
      </c>
      <c r="C715" s="26"/>
      <c r="D715" s="26"/>
      <c r="E715" s="26"/>
      <c r="F715" s="26"/>
      <c r="G715" s="26"/>
      <c r="H715" s="26"/>
      <c r="I715" s="26"/>
      <c r="J715" s="26" t="s">
        <v>1348</v>
      </c>
      <c r="K715" s="26"/>
      <c r="L715" s="26" t="s">
        <v>1342</v>
      </c>
      <c r="M715" s="26"/>
      <c r="N715" s="26" t="s">
        <v>973</v>
      </c>
      <c r="O715" s="26">
        <v>75070</v>
      </c>
      <c r="P715" s="26" t="s">
        <v>545</v>
      </c>
      <c r="Q715" s="26">
        <v>9725693239</v>
      </c>
      <c r="R715" s="26">
        <v>9725693680</v>
      </c>
      <c r="S715" s="26" t="s">
        <v>6754</v>
      </c>
      <c r="T715" s="26" t="s">
        <v>2808</v>
      </c>
      <c r="U715" s="26" t="s">
        <v>647</v>
      </c>
      <c r="V715" s="26" t="s">
        <v>6755</v>
      </c>
      <c r="W715" s="26" t="s">
        <v>1337</v>
      </c>
      <c r="X715" s="26" t="s">
        <v>5601</v>
      </c>
      <c r="Y715" s="26" t="s">
        <v>6756</v>
      </c>
      <c r="Z715" s="26" t="s">
        <v>6757</v>
      </c>
      <c r="AA715" s="26" t="s">
        <v>6753</v>
      </c>
      <c r="AB715" s="26">
        <v>9725693670</v>
      </c>
      <c r="AC715" s="26"/>
      <c r="AD715" s="26">
        <v>9725693679</v>
      </c>
      <c r="AE715" s="26" t="s">
        <v>6758</v>
      </c>
      <c r="AF715" s="26" t="s">
        <v>1341</v>
      </c>
      <c r="AG715" s="26" t="s">
        <v>545</v>
      </c>
      <c r="AH715" s="26" t="s">
        <v>1342</v>
      </c>
      <c r="AI715" s="26"/>
      <c r="AJ715" s="26" t="s">
        <v>973</v>
      </c>
      <c r="AK715" s="26">
        <v>75070</v>
      </c>
      <c r="AL715" s="26" t="s">
        <v>545</v>
      </c>
      <c r="AM715" s="26" t="s">
        <v>596</v>
      </c>
      <c r="AN715" s="26" t="s">
        <v>1338</v>
      </c>
      <c r="AO715" s="26" t="s">
        <v>1339</v>
      </c>
      <c r="AP715" s="26" t="s">
        <v>1331</v>
      </c>
      <c r="AQ715" s="26">
        <v>4695254770</v>
      </c>
      <c r="AR715" s="26"/>
      <c r="AS715" s="26"/>
      <c r="AT715" s="26" t="s">
        <v>1340</v>
      </c>
      <c r="AU715" s="26" t="s">
        <v>1341</v>
      </c>
      <c r="AV715" s="26" t="s">
        <v>545</v>
      </c>
      <c r="AW715" s="26" t="s">
        <v>1342</v>
      </c>
      <c r="AX715" s="26" t="s">
        <v>1343</v>
      </c>
      <c r="AY715" s="26" t="s">
        <v>973</v>
      </c>
      <c r="AZ715" s="26" t="s">
        <v>1349</v>
      </c>
      <c r="BA715" s="26"/>
      <c r="BB715" s="26" t="s">
        <v>1344</v>
      </c>
      <c r="BC715" s="26" t="s">
        <v>1345</v>
      </c>
      <c r="BD715" s="26" t="s">
        <v>1346</v>
      </c>
      <c r="BE715" s="26" t="s">
        <v>6753</v>
      </c>
      <c r="BF715" s="26">
        <v>9725693224</v>
      </c>
      <c r="BG715" s="26"/>
      <c r="BH715" s="26"/>
      <c r="BI715" s="26" t="s">
        <v>1347</v>
      </c>
      <c r="BJ715" s="26" t="s">
        <v>1341</v>
      </c>
      <c r="BK715" s="26" t="s">
        <v>545</v>
      </c>
      <c r="BL715" s="26" t="s">
        <v>1342</v>
      </c>
      <c r="BM715" s="26"/>
      <c r="BN715" s="26" t="s">
        <v>973</v>
      </c>
      <c r="BO715" s="26">
        <v>75070</v>
      </c>
      <c r="BP715" s="26" t="s">
        <v>545</v>
      </c>
      <c r="BQ715" s="26"/>
      <c r="BR715" s="26"/>
      <c r="BS715" s="26"/>
      <c r="BT715" s="26"/>
      <c r="BU715" s="26"/>
      <c r="BV715" s="26"/>
      <c r="BW715" s="26"/>
      <c r="BX715" s="26"/>
      <c r="BY715" s="26"/>
      <c r="BZ715" s="26"/>
      <c r="CA715" s="26"/>
      <c r="CB715" s="26"/>
      <c r="CC715" s="26"/>
      <c r="CD715" s="26"/>
      <c r="CE715" s="26"/>
      <c r="CF715" s="26" t="s">
        <v>6759</v>
      </c>
      <c r="CG715" s="26"/>
      <c r="CH715" s="26"/>
      <c r="CI715" s="26"/>
      <c r="CJ715" s="26"/>
      <c r="CK715" s="26"/>
      <c r="CL715" s="26"/>
      <c r="CM715" s="26"/>
      <c r="CN715" s="26">
        <v>1017</v>
      </c>
      <c r="CO715" s="26">
        <v>357</v>
      </c>
      <c r="CP715" s="26">
        <v>367</v>
      </c>
      <c r="CQ715" s="26">
        <v>726</v>
      </c>
      <c r="CR715" s="26"/>
      <c r="CS715" s="26" t="s">
        <v>561</v>
      </c>
      <c r="CT715" s="26">
        <v>12</v>
      </c>
      <c r="CU715" s="26"/>
      <c r="CV715" s="26"/>
      <c r="CW715" s="26">
        <v>92916</v>
      </c>
      <c r="CX715" s="740">
        <v>290</v>
      </c>
      <c r="CY715" s="26"/>
      <c r="CZ715" s="26"/>
      <c r="DA715" s="26"/>
      <c r="DB715" s="26"/>
      <c r="DC715" s="26"/>
      <c r="DD715" s="26" t="s">
        <v>1344</v>
      </c>
      <c r="DE715" s="26" t="s">
        <v>1345</v>
      </c>
      <c r="DF715" s="26" t="s">
        <v>1147</v>
      </c>
      <c r="DG715" s="26" t="s">
        <v>1347</v>
      </c>
      <c r="DH715" s="26">
        <v>9725693224</v>
      </c>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row>
    <row r="716" spans="1:155" x14ac:dyDescent="0.2">
      <c r="A716" s="739">
        <v>10270</v>
      </c>
      <c r="B716" s="26" t="s">
        <v>6760</v>
      </c>
      <c r="C716" s="26"/>
      <c r="D716" s="26"/>
      <c r="E716" s="26"/>
      <c r="F716" s="26"/>
      <c r="G716" s="26"/>
      <c r="H716" s="26"/>
      <c r="I716" s="26"/>
      <c r="J716" s="26" t="s">
        <v>6761</v>
      </c>
      <c r="K716" s="26" t="s">
        <v>6762</v>
      </c>
      <c r="L716" s="26" t="s">
        <v>2934</v>
      </c>
      <c r="M716" s="26" t="s">
        <v>2935</v>
      </c>
      <c r="N716" s="26" t="s">
        <v>731</v>
      </c>
      <c r="O716" s="738">
        <v>17011</v>
      </c>
      <c r="P716" s="548" t="s">
        <v>545</v>
      </c>
      <c r="Q716" s="26">
        <v>8003220366</v>
      </c>
      <c r="R716" s="26">
        <v>7173024203</v>
      </c>
      <c r="S716" s="26" t="s">
        <v>6763</v>
      </c>
      <c r="T716" s="26" t="s">
        <v>6764</v>
      </c>
      <c r="U716" s="26" t="s">
        <v>855</v>
      </c>
      <c r="V716" s="26" t="s">
        <v>6765</v>
      </c>
      <c r="W716" s="26" t="s">
        <v>6766</v>
      </c>
      <c r="X716" s="26" t="s">
        <v>6767</v>
      </c>
      <c r="Y716" s="26" t="s">
        <v>6768</v>
      </c>
      <c r="Z716" s="26" t="s">
        <v>6769</v>
      </c>
      <c r="AA716" s="26" t="s">
        <v>6760</v>
      </c>
      <c r="AB716" s="26">
        <v>4125448860</v>
      </c>
      <c r="AC716" s="26"/>
      <c r="AD716" s="26"/>
      <c r="AE716" s="26" t="s">
        <v>6770</v>
      </c>
      <c r="AF716" s="26" t="s">
        <v>6761</v>
      </c>
      <c r="AG716" s="26" t="s">
        <v>6762</v>
      </c>
      <c r="AH716" s="26" t="s">
        <v>2934</v>
      </c>
      <c r="AI716" s="26" t="s">
        <v>2935</v>
      </c>
      <c r="AJ716" s="26" t="s">
        <v>731</v>
      </c>
      <c r="AK716" s="548">
        <v>17011</v>
      </c>
      <c r="AL716" s="548" t="s">
        <v>545</v>
      </c>
      <c r="AM716" s="26" t="s">
        <v>4799</v>
      </c>
      <c r="AN716" s="26" t="s">
        <v>6771</v>
      </c>
      <c r="AO716" s="26" t="s">
        <v>6772</v>
      </c>
      <c r="AP716" s="26" t="s">
        <v>6760</v>
      </c>
      <c r="AQ716" s="26">
        <v>7172607281</v>
      </c>
      <c r="AR716" s="26"/>
      <c r="AS716" s="26">
        <v>7173024203</v>
      </c>
      <c r="AT716" s="26" t="s">
        <v>6773</v>
      </c>
      <c r="AU716" s="26" t="s">
        <v>6761</v>
      </c>
      <c r="AV716" s="26" t="s">
        <v>6762</v>
      </c>
      <c r="AW716" s="26" t="s">
        <v>2934</v>
      </c>
      <c r="AX716" s="26" t="s">
        <v>2935</v>
      </c>
      <c r="AY716" s="26" t="s">
        <v>731</v>
      </c>
      <c r="AZ716" s="26" t="s">
        <v>6774</v>
      </c>
      <c r="BA716" s="26" t="s">
        <v>545</v>
      </c>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t="s">
        <v>6775</v>
      </c>
      <c r="CG716" s="26"/>
      <c r="CH716" s="26"/>
      <c r="CI716" s="26"/>
      <c r="CJ716" s="26"/>
      <c r="CK716" s="26"/>
      <c r="CL716" s="26"/>
      <c r="CM716" s="26"/>
      <c r="CN716" s="26">
        <v>1018</v>
      </c>
      <c r="CO716" s="26">
        <v>593</v>
      </c>
      <c r="CP716" s="26">
        <v>672</v>
      </c>
      <c r="CQ716" s="26"/>
      <c r="CR716" s="26"/>
      <c r="CS716" s="26" t="s">
        <v>561</v>
      </c>
      <c r="CT716" s="26">
        <v>12</v>
      </c>
      <c r="CU716" s="26"/>
      <c r="CV716" s="26"/>
      <c r="CW716" s="26">
        <v>85766</v>
      </c>
      <c r="CX716" s="26"/>
      <c r="CY716" s="26"/>
      <c r="CZ716" s="26"/>
      <c r="DA716" s="26"/>
      <c r="DB716" s="26"/>
      <c r="DC716" s="26"/>
      <c r="DD716" s="26" t="s">
        <v>545</v>
      </c>
      <c r="DE716" s="26" t="s">
        <v>545</v>
      </c>
      <c r="DF716" s="26" t="s">
        <v>545</v>
      </c>
      <c r="DG716" s="26" t="s">
        <v>545</v>
      </c>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row>
    <row r="717" spans="1:155" x14ac:dyDescent="0.2">
      <c r="A717" s="739">
        <v>11699</v>
      </c>
      <c r="B717" s="26" t="s">
        <v>6776</v>
      </c>
      <c r="C717" s="26" t="s">
        <v>545</v>
      </c>
      <c r="D717" s="26"/>
      <c r="E717" s="26"/>
      <c r="F717" s="26"/>
      <c r="G717" s="26" t="s">
        <v>545</v>
      </c>
      <c r="H717" s="26" t="s">
        <v>545</v>
      </c>
      <c r="I717" s="26" t="s">
        <v>545</v>
      </c>
      <c r="J717" s="26" t="s">
        <v>6777</v>
      </c>
      <c r="K717" s="26"/>
      <c r="L717" s="26" t="s">
        <v>6558</v>
      </c>
      <c r="M717" s="26" t="s">
        <v>6559</v>
      </c>
      <c r="N717" s="26" t="s">
        <v>654</v>
      </c>
      <c r="O717" s="26">
        <v>52401</v>
      </c>
      <c r="P717" s="26" t="s">
        <v>545</v>
      </c>
      <c r="Q717" s="26">
        <v>3193995804</v>
      </c>
      <c r="R717" s="26"/>
      <c r="S717" s="26" t="s">
        <v>2357</v>
      </c>
      <c r="T717" s="26" t="s">
        <v>6778</v>
      </c>
      <c r="U717" s="26" t="s">
        <v>553</v>
      </c>
      <c r="V717" s="26" t="s">
        <v>545</v>
      </c>
      <c r="W717" s="26" t="s">
        <v>6779</v>
      </c>
      <c r="X717" s="26" t="s">
        <v>6780</v>
      </c>
      <c r="Y717" s="26" t="s">
        <v>6781</v>
      </c>
      <c r="Z717" s="26" t="s">
        <v>4833</v>
      </c>
      <c r="AA717" s="26" t="s">
        <v>6782</v>
      </c>
      <c r="AB717" s="26">
        <v>3192862562</v>
      </c>
      <c r="AC717" s="26"/>
      <c r="AD717" s="26"/>
      <c r="AE717" s="26" t="s">
        <v>6783</v>
      </c>
      <c r="AF717" s="26" t="s">
        <v>6777</v>
      </c>
      <c r="AG717" s="26" t="s">
        <v>545</v>
      </c>
      <c r="AH717" s="26" t="s">
        <v>6558</v>
      </c>
      <c r="AI717" s="26" t="s">
        <v>6559</v>
      </c>
      <c r="AJ717" s="26" t="s">
        <v>654</v>
      </c>
      <c r="AK717" s="26">
        <v>52401</v>
      </c>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t="s">
        <v>545</v>
      </c>
      <c r="CG717" s="26"/>
      <c r="CH717" s="26"/>
      <c r="CI717" s="26"/>
      <c r="CJ717" s="26"/>
      <c r="CK717" s="26"/>
      <c r="CL717" s="26"/>
      <c r="CM717" s="26"/>
      <c r="CN717" s="26">
        <v>1537</v>
      </c>
      <c r="CO717" s="26">
        <v>2871</v>
      </c>
      <c r="CP717" s="26"/>
      <c r="CQ717" s="26"/>
      <c r="CR717" s="26"/>
      <c r="CS717" s="26" t="s">
        <v>561</v>
      </c>
      <c r="CT717" s="26">
        <v>12</v>
      </c>
      <c r="CU717" s="26"/>
      <c r="CV717" s="26"/>
      <c r="CW717" s="26">
        <v>13021</v>
      </c>
      <c r="CX717" s="26" t="s">
        <v>545</v>
      </c>
      <c r="CY717" s="26"/>
      <c r="CZ717" s="26"/>
      <c r="DA717" s="26"/>
      <c r="DB717" s="26"/>
      <c r="DC717" s="26" t="s">
        <v>545</v>
      </c>
      <c r="DD717" s="26" t="s">
        <v>2357</v>
      </c>
      <c r="DE717" s="26" t="s">
        <v>6784</v>
      </c>
      <c r="DF717" s="26" t="s">
        <v>6785</v>
      </c>
      <c r="DG717" s="26" t="s">
        <v>6786</v>
      </c>
      <c r="DH717" s="26">
        <v>3192862512</v>
      </c>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row>
    <row r="718" spans="1:155" x14ac:dyDescent="0.2">
      <c r="A718" s="739">
        <v>10514</v>
      </c>
      <c r="B718" s="26" t="s">
        <v>6787</v>
      </c>
      <c r="C718" s="26" t="s">
        <v>545</v>
      </c>
      <c r="D718" s="26"/>
      <c r="E718" s="26" t="s">
        <v>545</v>
      </c>
      <c r="F718" s="26"/>
      <c r="G718" s="26" t="s">
        <v>545</v>
      </c>
      <c r="H718" s="26" t="s">
        <v>545</v>
      </c>
      <c r="I718" s="26" t="s">
        <v>545</v>
      </c>
      <c r="J718" s="26" t="s">
        <v>2270</v>
      </c>
      <c r="K718" s="26"/>
      <c r="L718" s="26" t="s">
        <v>2272</v>
      </c>
      <c r="M718" s="26"/>
      <c r="N718" s="26" t="s">
        <v>901</v>
      </c>
      <c r="O718" s="26">
        <v>55343</v>
      </c>
      <c r="P718" s="26" t="s">
        <v>545</v>
      </c>
      <c r="Q718" s="26">
        <v>3123487089</v>
      </c>
      <c r="R718" s="26"/>
      <c r="S718" s="26" t="s">
        <v>6788</v>
      </c>
      <c r="T718" s="26" t="s">
        <v>6789</v>
      </c>
      <c r="U718" s="26" t="s">
        <v>6790</v>
      </c>
      <c r="V718" s="26" t="s">
        <v>6791</v>
      </c>
      <c r="W718" s="26" t="s">
        <v>6792</v>
      </c>
      <c r="X718" s="26" t="s">
        <v>6793</v>
      </c>
      <c r="Y718" s="26" t="s">
        <v>6794</v>
      </c>
      <c r="Z718" s="26" t="s">
        <v>1306</v>
      </c>
      <c r="AA718" s="26" t="s">
        <v>545</v>
      </c>
      <c r="AB718" s="26"/>
      <c r="AC718" s="26"/>
      <c r="AD718" s="26"/>
      <c r="AE718" s="26" t="s">
        <v>6795</v>
      </c>
      <c r="AF718" s="26" t="s">
        <v>545</v>
      </c>
      <c r="AG718" s="26" t="s">
        <v>545</v>
      </c>
      <c r="AH718" s="26" t="s">
        <v>545</v>
      </c>
      <c r="AI718" s="26"/>
      <c r="AJ718" s="26" t="s">
        <v>545</v>
      </c>
      <c r="AK718" s="26" t="s">
        <v>545</v>
      </c>
      <c r="AL718" s="26" t="s">
        <v>545</v>
      </c>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t="s">
        <v>5367</v>
      </c>
      <c r="CG718" s="26"/>
      <c r="CH718" s="26"/>
      <c r="CI718" s="26"/>
      <c r="CJ718" s="26"/>
      <c r="CK718" s="26"/>
      <c r="CL718" s="26"/>
      <c r="CM718" s="26"/>
      <c r="CN718" s="26">
        <v>2624</v>
      </c>
      <c r="CO718" s="26">
        <v>2696</v>
      </c>
      <c r="CP718" s="26"/>
      <c r="CQ718" s="26"/>
      <c r="CR718" s="26"/>
      <c r="CS718" s="26" t="s">
        <v>561</v>
      </c>
      <c r="CT718" s="26">
        <v>12</v>
      </c>
      <c r="CU718" s="26"/>
      <c r="CV718" s="26"/>
      <c r="CW718" s="26">
        <v>95776</v>
      </c>
      <c r="CX718" s="26" t="s">
        <v>545</v>
      </c>
      <c r="CY718" s="26"/>
      <c r="CZ718" s="26" t="s">
        <v>545</v>
      </c>
      <c r="DA718" s="26" t="s">
        <v>545</v>
      </c>
      <c r="DB718" s="26" t="s">
        <v>545</v>
      </c>
      <c r="DC718" s="26" t="s">
        <v>545</v>
      </c>
      <c r="DD718" s="26" t="s">
        <v>545</v>
      </c>
      <c r="DE718" s="26" t="s">
        <v>545</v>
      </c>
      <c r="DF718" s="26" t="s">
        <v>545</v>
      </c>
      <c r="DG718" s="26" t="s">
        <v>545</v>
      </c>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row>
    <row r="719" spans="1:155" x14ac:dyDescent="0.2">
      <c r="A719" s="739">
        <v>11700</v>
      </c>
      <c r="B719" s="26" t="s">
        <v>6796</v>
      </c>
      <c r="C719" s="26" t="s">
        <v>545</v>
      </c>
      <c r="D719" s="26"/>
      <c r="E719" s="26"/>
      <c r="F719" s="26"/>
      <c r="G719" s="26" t="s">
        <v>545</v>
      </c>
      <c r="H719" s="26" t="s">
        <v>545</v>
      </c>
      <c r="I719" s="26" t="s">
        <v>545</v>
      </c>
      <c r="J719" s="26" t="s">
        <v>6797</v>
      </c>
      <c r="K719" s="26"/>
      <c r="L719" s="26" t="s">
        <v>6798</v>
      </c>
      <c r="M719" s="26"/>
      <c r="N719" s="26" t="s">
        <v>6799</v>
      </c>
      <c r="O719" s="26">
        <v>83680</v>
      </c>
      <c r="P719" s="26">
        <v>7777</v>
      </c>
      <c r="Q719" s="26">
        <v>2084750914</v>
      </c>
      <c r="R719" s="26">
        <v>2084751036</v>
      </c>
      <c r="S719" s="26" t="s">
        <v>6800</v>
      </c>
      <c r="T719" s="26" t="s">
        <v>4996</v>
      </c>
      <c r="U719" s="26" t="s">
        <v>734</v>
      </c>
      <c r="V719" s="26" t="s">
        <v>6801</v>
      </c>
      <c r="W719" s="26" t="s">
        <v>6802</v>
      </c>
      <c r="X719" s="26" t="s">
        <v>6803</v>
      </c>
      <c r="Y719" s="26" t="s">
        <v>6804</v>
      </c>
      <c r="Z719" s="26" t="s">
        <v>3834</v>
      </c>
      <c r="AA719" s="26" t="s">
        <v>6796</v>
      </c>
      <c r="AB719" s="26">
        <v>2084750996</v>
      </c>
      <c r="AC719" s="26"/>
      <c r="AD719" s="26">
        <v>2084751003</v>
      </c>
      <c r="AE719" s="26" t="s">
        <v>6805</v>
      </c>
      <c r="AF719" s="26" t="s">
        <v>6797</v>
      </c>
      <c r="AG719" s="26" t="s">
        <v>545</v>
      </c>
      <c r="AH719" s="26" t="s">
        <v>6806</v>
      </c>
      <c r="AI719" s="26"/>
      <c r="AJ719" s="26" t="s">
        <v>6799</v>
      </c>
      <c r="AK719" s="26">
        <v>83680</v>
      </c>
      <c r="AL719" s="26">
        <v>7777</v>
      </c>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t="s">
        <v>6807</v>
      </c>
      <c r="CG719" s="26"/>
      <c r="CH719" s="26"/>
      <c r="CI719" s="26"/>
      <c r="CJ719" s="26"/>
      <c r="CK719" s="26"/>
      <c r="CL719" s="26"/>
      <c r="CM719" s="26"/>
      <c r="CN719" s="26">
        <v>1538</v>
      </c>
      <c r="CO719" s="26">
        <v>1820</v>
      </c>
      <c r="CP719" s="26"/>
      <c r="CQ719" s="26"/>
      <c r="CR719" s="26"/>
      <c r="CS719" s="26" t="s">
        <v>561</v>
      </c>
      <c r="CT719" s="26">
        <v>12</v>
      </c>
      <c r="CU719" s="26"/>
      <c r="CV719" s="26"/>
      <c r="CW719" s="26">
        <v>63983</v>
      </c>
      <c r="CX719" s="26" t="s">
        <v>545</v>
      </c>
      <c r="CY719" s="26"/>
      <c r="CZ719" s="26"/>
      <c r="DA719" s="26"/>
      <c r="DB719" s="26"/>
      <c r="DC719" s="26" t="s">
        <v>545</v>
      </c>
      <c r="DD719" s="26" t="s">
        <v>5607</v>
      </c>
      <c r="DE719" s="26" t="s">
        <v>4078</v>
      </c>
      <c r="DF719" s="26" t="s">
        <v>6808</v>
      </c>
      <c r="DG719" s="26" t="s">
        <v>6801</v>
      </c>
      <c r="DH719" s="26">
        <v>2084936159</v>
      </c>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26"/>
      <c r="EN719" s="26"/>
      <c r="EO719" s="26"/>
      <c r="EP719" s="26"/>
      <c r="EQ719" s="26"/>
      <c r="ER719" s="26"/>
      <c r="ES719" s="26"/>
      <c r="ET719" s="26"/>
      <c r="EU719" s="26"/>
      <c r="EV719" s="26"/>
      <c r="EW719" s="26"/>
      <c r="EX719" s="26"/>
      <c r="EY719" s="26"/>
    </row>
    <row r="720" spans="1:155" x14ac:dyDescent="0.2">
      <c r="A720" s="739">
        <v>11701</v>
      </c>
      <c r="B720" s="26" t="s">
        <v>6809</v>
      </c>
      <c r="C720" s="26"/>
      <c r="D720" s="26"/>
      <c r="E720" s="26"/>
      <c r="F720" s="26"/>
      <c r="G720" s="26"/>
      <c r="H720" s="26"/>
      <c r="I720" s="26"/>
      <c r="J720" s="26" t="s">
        <v>6810</v>
      </c>
      <c r="K720" s="26"/>
      <c r="L720" s="26" t="s">
        <v>1530</v>
      </c>
      <c r="M720" s="26"/>
      <c r="N720" s="26" t="s">
        <v>1532</v>
      </c>
      <c r="O720" s="738">
        <v>46207</v>
      </c>
      <c r="P720" s="26">
        <v>7192</v>
      </c>
      <c r="Q720" s="26">
        <v>3176927861</v>
      </c>
      <c r="R720" s="26"/>
      <c r="S720" s="26" t="s">
        <v>4995</v>
      </c>
      <c r="T720" s="26" t="s">
        <v>2988</v>
      </c>
      <c r="U720" s="26" t="s">
        <v>6811</v>
      </c>
      <c r="V720" s="26"/>
      <c r="W720" s="26" t="s">
        <v>6812</v>
      </c>
      <c r="X720" s="26" t="s">
        <v>1965</v>
      </c>
      <c r="Y720" s="26" t="s">
        <v>6813</v>
      </c>
      <c r="Z720" s="26" t="s">
        <v>661</v>
      </c>
      <c r="AA720" s="26" t="s">
        <v>6809</v>
      </c>
      <c r="AB720" s="26">
        <v>3176927197</v>
      </c>
      <c r="AC720" s="26"/>
      <c r="AD720" s="26"/>
      <c r="AE720" s="26" t="s">
        <v>6814</v>
      </c>
      <c r="AF720" s="26" t="s">
        <v>6810</v>
      </c>
      <c r="AG720" s="26" t="s">
        <v>545</v>
      </c>
      <c r="AH720" s="26" t="s">
        <v>1530</v>
      </c>
      <c r="AI720" s="26"/>
      <c r="AJ720" s="26" t="s">
        <v>1532</v>
      </c>
      <c r="AK720" s="548">
        <v>46207</v>
      </c>
      <c r="AL720" s="26">
        <v>7192</v>
      </c>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t="s">
        <v>6815</v>
      </c>
      <c r="CG720" s="26"/>
      <c r="CH720" s="26"/>
      <c r="CI720" s="26"/>
      <c r="CJ720" s="26"/>
      <c r="CK720" s="26"/>
      <c r="CL720" s="26"/>
      <c r="CM720" s="26"/>
      <c r="CN720" s="26">
        <v>1539</v>
      </c>
      <c r="CO720" s="26">
        <v>1874</v>
      </c>
      <c r="CP720" s="26"/>
      <c r="CQ720" s="26"/>
      <c r="CR720" s="26"/>
      <c r="CS720" s="26" t="s">
        <v>561</v>
      </c>
      <c r="CT720" s="26">
        <v>12</v>
      </c>
      <c r="CU720" s="26"/>
      <c r="CV720" s="26"/>
      <c r="CW720" s="26">
        <v>69922</v>
      </c>
      <c r="CX720" s="26"/>
      <c r="CY720" s="26"/>
      <c r="CZ720" s="26"/>
      <c r="DA720" s="26"/>
      <c r="DB720" s="26"/>
      <c r="DC720" s="26"/>
      <c r="DD720" s="26" t="s">
        <v>755</v>
      </c>
      <c r="DE720" s="26" t="s">
        <v>6816</v>
      </c>
      <c r="DF720" s="26" t="s">
        <v>6817</v>
      </c>
      <c r="DG720" s="26" t="s">
        <v>6818</v>
      </c>
      <c r="DH720" s="26">
        <v>3176927247</v>
      </c>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c r="EE720" s="26"/>
      <c r="EF720" s="26"/>
      <c r="EG720" s="26"/>
      <c r="EH720" s="26"/>
      <c r="EI720" s="26"/>
      <c r="EJ720" s="26"/>
      <c r="EK720" s="26"/>
      <c r="EL720" s="26"/>
      <c r="EM720" s="26"/>
      <c r="EN720" s="26"/>
      <c r="EO720" s="26"/>
      <c r="EP720" s="26"/>
      <c r="EQ720" s="26"/>
      <c r="ER720" s="26"/>
      <c r="ES720" s="26"/>
      <c r="ET720" s="26"/>
      <c r="EU720" s="26"/>
      <c r="EV720" s="26"/>
      <c r="EW720" s="26"/>
      <c r="EX720" s="26"/>
      <c r="EY720" s="26"/>
    </row>
    <row r="721" spans="1:155" x14ac:dyDescent="0.2">
      <c r="A721" s="739">
        <v>11702</v>
      </c>
      <c r="B721" s="26" t="s">
        <v>5790</v>
      </c>
      <c r="C721" s="26"/>
      <c r="D721" s="26"/>
      <c r="E721" s="26"/>
      <c r="F721" s="26"/>
      <c r="G721" s="26"/>
      <c r="H721" s="26"/>
      <c r="I721" s="26"/>
      <c r="J721" s="26" t="s">
        <v>2355</v>
      </c>
      <c r="K721" s="26" t="s">
        <v>5783</v>
      </c>
      <c r="L721" s="26" t="s">
        <v>1053</v>
      </c>
      <c r="M721" s="26"/>
      <c r="N721" s="26" t="s">
        <v>550</v>
      </c>
      <c r="O721" s="26">
        <v>60601</v>
      </c>
      <c r="P721" s="26" t="s">
        <v>545</v>
      </c>
      <c r="Q721" s="26">
        <v>3148194686</v>
      </c>
      <c r="R721" s="26">
        <v>3148194789</v>
      </c>
      <c r="S721" s="26" t="s">
        <v>5784</v>
      </c>
      <c r="T721" s="26" t="s">
        <v>5785</v>
      </c>
      <c r="U721" s="26" t="s">
        <v>647</v>
      </c>
      <c r="V721" s="26" t="s">
        <v>5791</v>
      </c>
      <c r="W721" s="26" t="s">
        <v>6819</v>
      </c>
      <c r="X721" s="26" t="s">
        <v>3525</v>
      </c>
      <c r="Y721" s="26" t="s">
        <v>5788</v>
      </c>
      <c r="Z721" s="26" t="s">
        <v>5789</v>
      </c>
      <c r="AA721" s="26" t="s">
        <v>5790</v>
      </c>
      <c r="AB721" s="26">
        <v>3126614564</v>
      </c>
      <c r="AC721" s="26"/>
      <c r="AD721" s="26">
        <v>3148194789</v>
      </c>
      <c r="AE721" s="26" t="s">
        <v>5791</v>
      </c>
      <c r="AF721" s="26" t="s">
        <v>2355</v>
      </c>
      <c r="AG721" s="26" t="s">
        <v>5783</v>
      </c>
      <c r="AH721" s="26" t="s">
        <v>1053</v>
      </c>
      <c r="AI721" s="26"/>
      <c r="AJ721" s="26" t="s">
        <v>550</v>
      </c>
      <c r="AK721" s="26">
        <v>60601</v>
      </c>
      <c r="AL721" s="26" t="s">
        <v>545</v>
      </c>
      <c r="AM721" s="26" t="s">
        <v>6820</v>
      </c>
      <c r="AN721" s="26" t="s">
        <v>2663</v>
      </c>
      <c r="AO721" s="26" t="s">
        <v>657</v>
      </c>
      <c r="AP721" s="26" t="s">
        <v>5790</v>
      </c>
      <c r="AQ721" s="26">
        <v>3148194511</v>
      </c>
      <c r="AR721" s="26"/>
      <c r="AS721" s="26">
        <v>3148194789</v>
      </c>
      <c r="AT721" s="26" t="s">
        <v>5791</v>
      </c>
      <c r="AU721" s="26" t="s">
        <v>6821</v>
      </c>
      <c r="AV721" s="26" t="s">
        <v>545</v>
      </c>
      <c r="AW721" s="26" t="s">
        <v>1822</v>
      </c>
      <c r="AX721" s="26" t="s">
        <v>1822</v>
      </c>
      <c r="AY721" s="26" t="s">
        <v>1561</v>
      </c>
      <c r="AZ721" s="26" t="s">
        <v>6822</v>
      </c>
      <c r="BA721" s="26" t="s">
        <v>545</v>
      </c>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t="s">
        <v>5792</v>
      </c>
      <c r="CG721" s="26"/>
      <c r="CH721" s="26"/>
      <c r="CI721" s="26"/>
      <c r="CJ721" s="26"/>
      <c r="CK721" s="26"/>
      <c r="CL721" s="26"/>
      <c r="CM721" s="26"/>
      <c r="CN721" s="26">
        <v>1540</v>
      </c>
      <c r="CO721" s="26">
        <v>1875</v>
      </c>
      <c r="CP721" s="26">
        <v>2221</v>
      </c>
      <c r="CQ721" s="26"/>
      <c r="CR721" s="26"/>
      <c r="CS721" s="26" t="s">
        <v>561</v>
      </c>
      <c r="CT721" s="26">
        <v>12</v>
      </c>
      <c r="CU721" s="26"/>
      <c r="CV721" s="26"/>
      <c r="CW721" s="26">
        <v>69930</v>
      </c>
      <c r="CX721" s="740">
        <v>215</v>
      </c>
      <c r="CY721" s="26"/>
      <c r="CZ721" s="26"/>
      <c r="DA721" s="26"/>
      <c r="DB721" s="26"/>
      <c r="DC721" s="26"/>
      <c r="DD721" s="26" t="s">
        <v>3525</v>
      </c>
      <c r="DE721" s="26" t="s">
        <v>5788</v>
      </c>
      <c r="DF721" s="26" t="s">
        <v>1705</v>
      </c>
      <c r="DG721" s="26" t="s">
        <v>5791</v>
      </c>
      <c r="DH721" s="26">
        <v>3126614564</v>
      </c>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row>
    <row r="722" spans="1:155" x14ac:dyDescent="0.2">
      <c r="A722" s="739">
        <v>11704</v>
      </c>
      <c r="B722" s="26" t="s">
        <v>6823</v>
      </c>
      <c r="C722" s="26"/>
      <c r="D722" s="26"/>
      <c r="E722" s="26"/>
      <c r="F722" s="26"/>
      <c r="G722" s="26"/>
      <c r="H722" s="26"/>
      <c r="I722" s="26"/>
      <c r="J722" s="26" t="s">
        <v>6824</v>
      </c>
      <c r="K722" s="26"/>
      <c r="L722" s="26" t="s">
        <v>6558</v>
      </c>
      <c r="M722" s="26" t="s">
        <v>6559</v>
      </c>
      <c r="N722" s="26" t="s">
        <v>654</v>
      </c>
      <c r="O722" s="26">
        <v>52406</v>
      </c>
      <c r="P722" s="26">
        <v>729</v>
      </c>
      <c r="Q722" s="26">
        <v>3192984474</v>
      </c>
      <c r="R722" s="26">
        <v>8007269736</v>
      </c>
      <c r="S722" s="26" t="s">
        <v>4656</v>
      </c>
      <c r="T722" s="26" t="s">
        <v>6825</v>
      </c>
      <c r="U722" s="26" t="s">
        <v>6826</v>
      </c>
      <c r="V722" s="26" t="s">
        <v>6827</v>
      </c>
      <c r="W722" s="26" t="s">
        <v>6828</v>
      </c>
      <c r="X722" s="26" t="s">
        <v>1524</v>
      </c>
      <c r="Y722" s="26" t="s">
        <v>4520</v>
      </c>
      <c r="Z722" s="26" t="s">
        <v>4521</v>
      </c>
      <c r="AA722" s="26" t="s">
        <v>6823</v>
      </c>
      <c r="AB722" s="26">
        <v>8475276707</v>
      </c>
      <c r="AC722" s="26"/>
      <c r="AD722" s="26"/>
      <c r="AE722" s="26" t="s">
        <v>6829</v>
      </c>
      <c r="AF722" s="26" t="s">
        <v>4514</v>
      </c>
      <c r="AG722" s="26" t="s">
        <v>1312</v>
      </c>
      <c r="AH722" s="26" t="s">
        <v>4515</v>
      </c>
      <c r="AI722" s="26" t="s">
        <v>1016</v>
      </c>
      <c r="AJ722" s="26" t="s">
        <v>550</v>
      </c>
      <c r="AK722" s="26">
        <v>60018</v>
      </c>
      <c r="AL722" s="26" t="s">
        <v>545</v>
      </c>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t="s">
        <v>6830</v>
      </c>
      <c r="CG722" s="26"/>
      <c r="CH722" s="26"/>
      <c r="CI722" s="26"/>
      <c r="CJ722" s="26"/>
      <c r="CK722" s="26"/>
      <c r="CL722" s="26"/>
      <c r="CM722" s="26"/>
      <c r="CN722" s="26">
        <v>1542</v>
      </c>
      <c r="CO722" s="26">
        <v>1577</v>
      </c>
      <c r="CP722" s="26"/>
      <c r="CQ722" s="26"/>
      <c r="CR722" s="26"/>
      <c r="CS722" s="26" t="s">
        <v>561</v>
      </c>
      <c r="CT722" s="26">
        <v>12</v>
      </c>
      <c r="CU722" s="26"/>
      <c r="CV722" s="26"/>
      <c r="CW722" s="26">
        <v>69973</v>
      </c>
      <c r="CX722" s="26"/>
      <c r="CY722" s="26"/>
      <c r="CZ722" s="26"/>
      <c r="DA722" s="26"/>
      <c r="DB722" s="26"/>
      <c r="DC722" s="26"/>
      <c r="DD722" s="26" t="s">
        <v>604</v>
      </c>
      <c r="DE722" s="26" t="s">
        <v>892</v>
      </c>
      <c r="DF722" s="26" t="s">
        <v>801</v>
      </c>
      <c r="DG722" s="26" t="s">
        <v>4523</v>
      </c>
      <c r="DH722" s="26">
        <v>8475276748</v>
      </c>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row>
    <row r="723" spans="1:155" x14ac:dyDescent="0.2">
      <c r="A723" s="739">
        <v>10272</v>
      </c>
      <c r="B723" s="26" t="s">
        <v>6831</v>
      </c>
      <c r="C723" s="26"/>
      <c r="D723" s="26"/>
      <c r="E723" s="26"/>
      <c r="F723" s="26"/>
      <c r="G723" s="26"/>
      <c r="H723" s="26"/>
      <c r="I723" s="26"/>
      <c r="J723" s="26" t="s">
        <v>3827</v>
      </c>
      <c r="K723" s="26"/>
      <c r="L723" s="26" t="s">
        <v>3828</v>
      </c>
      <c r="M723" s="26" t="s">
        <v>1016</v>
      </c>
      <c r="N723" s="26" t="s">
        <v>550</v>
      </c>
      <c r="O723" s="26">
        <v>60025</v>
      </c>
      <c r="P723" s="26" t="s">
        <v>545</v>
      </c>
      <c r="Q723" s="26">
        <v>8478035252</v>
      </c>
      <c r="R723" s="26">
        <v>8479045926</v>
      </c>
      <c r="S723" s="26" t="s">
        <v>6832</v>
      </c>
      <c r="T723" s="26" t="s">
        <v>6833</v>
      </c>
      <c r="U723" s="26" t="s">
        <v>1262</v>
      </c>
      <c r="V723" s="26" t="s">
        <v>6834</v>
      </c>
      <c r="W723" s="26" t="s">
        <v>3831</v>
      </c>
      <c r="X723" s="26" t="s">
        <v>3832</v>
      </c>
      <c r="Y723" s="26" t="s">
        <v>3833</v>
      </c>
      <c r="Z723" s="26" t="s">
        <v>3834</v>
      </c>
      <c r="AA723" s="26" t="s">
        <v>6831</v>
      </c>
      <c r="AB723" s="26">
        <v>8479045572</v>
      </c>
      <c r="AC723" s="26"/>
      <c r="AD723" s="26">
        <v>8479045926</v>
      </c>
      <c r="AE723" s="26" t="s">
        <v>3835</v>
      </c>
      <c r="AF723" s="26" t="s">
        <v>3827</v>
      </c>
      <c r="AG723" s="26" t="s">
        <v>545</v>
      </c>
      <c r="AH723" s="26" t="s">
        <v>3828</v>
      </c>
      <c r="AI723" s="26" t="s">
        <v>1016</v>
      </c>
      <c r="AJ723" s="26" t="s">
        <v>550</v>
      </c>
      <c r="AK723" s="26">
        <v>60025</v>
      </c>
      <c r="AL723" s="26" t="s">
        <v>545</v>
      </c>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t="s">
        <v>6835</v>
      </c>
      <c r="CG723" s="26"/>
      <c r="CH723" s="26"/>
      <c r="CI723" s="26"/>
      <c r="CJ723" s="26"/>
      <c r="CK723" s="26"/>
      <c r="CL723" s="26"/>
      <c r="CM723" s="26"/>
      <c r="CN723" s="26">
        <v>1020</v>
      </c>
      <c r="CO723" s="26">
        <v>747</v>
      </c>
      <c r="CP723" s="26"/>
      <c r="CQ723" s="26"/>
      <c r="CR723" s="26"/>
      <c r="CS723" s="26" t="s">
        <v>561</v>
      </c>
      <c r="CT723" s="26">
        <v>12</v>
      </c>
      <c r="CU723" s="26"/>
      <c r="CV723" s="26"/>
      <c r="CW723" s="26">
        <v>92703</v>
      </c>
      <c r="CX723" s="740">
        <v>687</v>
      </c>
      <c r="CY723" s="26"/>
      <c r="CZ723" s="26"/>
      <c r="DA723" s="26"/>
      <c r="DB723" s="26"/>
      <c r="DC723" s="26"/>
      <c r="DD723" s="26" t="s">
        <v>3837</v>
      </c>
      <c r="DE723" s="26" t="s">
        <v>3838</v>
      </c>
      <c r="DF723" s="26" t="s">
        <v>3839</v>
      </c>
      <c r="DG723" s="26" t="s">
        <v>3840</v>
      </c>
      <c r="DH723" s="26">
        <v>8479045488</v>
      </c>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row>
    <row r="724" spans="1:155" x14ac:dyDescent="0.2">
      <c r="A724" s="739">
        <v>10273</v>
      </c>
      <c r="B724" s="26" t="s">
        <v>6836</v>
      </c>
      <c r="C724" s="26"/>
      <c r="D724" s="26"/>
      <c r="E724" s="26"/>
      <c r="F724" s="26"/>
      <c r="G724" s="26"/>
      <c r="H724" s="26"/>
      <c r="I724" s="26"/>
      <c r="J724" s="26" t="s">
        <v>6837</v>
      </c>
      <c r="K724" s="26"/>
      <c r="L724" s="26" t="s">
        <v>643</v>
      </c>
      <c r="M724" s="26" t="s">
        <v>2044</v>
      </c>
      <c r="N724" s="26" t="s">
        <v>644</v>
      </c>
      <c r="O724" s="26">
        <v>68175</v>
      </c>
      <c r="P724" s="26" t="s">
        <v>545</v>
      </c>
      <c r="Q724" s="26">
        <v>4023517600</v>
      </c>
      <c r="R724" s="26">
        <v>4023515298</v>
      </c>
      <c r="S724" s="26" t="s">
        <v>1656</v>
      </c>
      <c r="T724" s="26" t="s">
        <v>4397</v>
      </c>
      <c r="U724" s="26" t="s">
        <v>4398</v>
      </c>
      <c r="V724" s="26" t="s">
        <v>4399</v>
      </c>
      <c r="W724" s="26" t="s">
        <v>4400</v>
      </c>
      <c r="X724" s="26" t="s">
        <v>4401</v>
      </c>
      <c r="Y724" s="26" t="s">
        <v>4402</v>
      </c>
      <c r="Z724" s="26" t="s">
        <v>4403</v>
      </c>
      <c r="AA724" s="26" t="s">
        <v>4404</v>
      </c>
      <c r="AB724" s="26">
        <v>4023514014</v>
      </c>
      <c r="AC724" s="26"/>
      <c r="AD724" s="26"/>
      <c r="AE724" s="26" t="s">
        <v>4405</v>
      </c>
      <c r="AF724" s="26" t="s">
        <v>4396</v>
      </c>
      <c r="AG724" s="26" t="s">
        <v>545</v>
      </c>
      <c r="AH724" s="26" t="s">
        <v>2043</v>
      </c>
      <c r="AI724" s="26" t="s">
        <v>2044</v>
      </c>
      <c r="AJ724" s="26" t="s">
        <v>644</v>
      </c>
      <c r="AK724" s="26">
        <v>68175</v>
      </c>
      <c r="AL724" s="26" t="s">
        <v>545</v>
      </c>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t="s">
        <v>4406</v>
      </c>
      <c r="CG724" s="26"/>
      <c r="CH724" s="26"/>
      <c r="CI724" s="26"/>
      <c r="CJ724" s="26"/>
      <c r="CK724" s="26"/>
      <c r="CL724" s="26"/>
      <c r="CM724" s="26"/>
      <c r="CN724" s="26">
        <v>1021</v>
      </c>
      <c r="CO724" s="26">
        <v>673</v>
      </c>
      <c r="CP724" s="26"/>
      <c r="CQ724" s="26"/>
      <c r="CR724" s="26"/>
      <c r="CS724" s="26" t="s">
        <v>561</v>
      </c>
      <c r="CT724" s="26">
        <v>12</v>
      </c>
      <c r="CU724" s="26"/>
      <c r="CV724" s="26"/>
      <c r="CW724" s="26">
        <v>69868</v>
      </c>
      <c r="CX724" s="26" t="s">
        <v>545</v>
      </c>
      <c r="CY724" s="26"/>
      <c r="CZ724" s="26"/>
      <c r="DA724" s="26"/>
      <c r="DB724" s="26"/>
      <c r="DC724" s="26"/>
      <c r="DD724" s="26" t="s">
        <v>2486</v>
      </c>
      <c r="DE724" s="26" t="s">
        <v>4407</v>
      </c>
      <c r="DF724" s="26" t="s">
        <v>4408</v>
      </c>
      <c r="DG724" s="26" t="s">
        <v>4409</v>
      </c>
      <c r="DH724" s="26">
        <v>4023512643</v>
      </c>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row>
    <row r="725" spans="1:155" x14ac:dyDescent="0.2">
      <c r="A725" s="739">
        <v>11706</v>
      </c>
      <c r="B725" s="26" t="s">
        <v>6838</v>
      </c>
      <c r="C725" s="26" t="s">
        <v>545</v>
      </c>
      <c r="D725" s="26"/>
      <c r="E725" s="26"/>
      <c r="F725" s="26"/>
      <c r="G725" s="26" t="s">
        <v>545</v>
      </c>
      <c r="H725" s="26" t="s">
        <v>545</v>
      </c>
      <c r="I725" s="26" t="s">
        <v>545</v>
      </c>
      <c r="J725" s="26" t="s">
        <v>6839</v>
      </c>
      <c r="K725" s="26"/>
      <c r="L725" s="26" t="s">
        <v>6840</v>
      </c>
      <c r="M725" s="26" t="s">
        <v>1425</v>
      </c>
      <c r="N725" s="26" t="s">
        <v>731</v>
      </c>
      <c r="O725" s="26">
        <v>18964</v>
      </c>
      <c r="P725" s="26" t="s">
        <v>545</v>
      </c>
      <c r="Q725" s="26">
        <v>2157233044</v>
      </c>
      <c r="R725" s="26">
        <v>2157238036</v>
      </c>
      <c r="S725" s="26" t="s">
        <v>6841</v>
      </c>
      <c r="T725" s="26" t="s">
        <v>6842</v>
      </c>
      <c r="U725" s="26" t="s">
        <v>647</v>
      </c>
      <c r="V725" s="26" t="s">
        <v>6843</v>
      </c>
      <c r="W725" s="26" t="s">
        <v>6844</v>
      </c>
      <c r="X725" s="26" t="s">
        <v>3167</v>
      </c>
      <c r="Y725" s="26" t="s">
        <v>6845</v>
      </c>
      <c r="Z725" s="26" t="s">
        <v>6846</v>
      </c>
      <c r="AA725" s="26" t="s">
        <v>6838</v>
      </c>
      <c r="AB725" s="26">
        <v>2157233044</v>
      </c>
      <c r="AC725" s="26">
        <v>136</v>
      </c>
      <c r="AD725" s="26">
        <v>2157238036</v>
      </c>
      <c r="AE725" s="26" t="s">
        <v>6847</v>
      </c>
      <c r="AF725" s="26" t="s">
        <v>6848</v>
      </c>
      <c r="AG725" s="26" t="s">
        <v>6839</v>
      </c>
      <c r="AH725" s="26" t="s">
        <v>6840</v>
      </c>
      <c r="AI725" s="26" t="s">
        <v>1425</v>
      </c>
      <c r="AJ725" s="26" t="s">
        <v>731</v>
      </c>
      <c r="AK725" s="26">
        <v>18964</v>
      </c>
      <c r="AL725" s="26" t="s">
        <v>545</v>
      </c>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t="s">
        <v>6849</v>
      </c>
      <c r="CG725" s="26"/>
      <c r="CH725" s="26"/>
      <c r="CI725" s="26"/>
      <c r="CJ725" s="26"/>
      <c r="CK725" s="26"/>
      <c r="CL725" s="26"/>
      <c r="CM725" s="26"/>
      <c r="CN725" s="26">
        <v>1544</v>
      </c>
      <c r="CO725" s="26">
        <v>3159</v>
      </c>
      <c r="CP725" s="26"/>
      <c r="CQ725" s="26"/>
      <c r="CR725" s="26"/>
      <c r="CS725" s="26" t="s">
        <v>561</v>
      </c>
      <c r="CT725" s="26">
        <v>12</v>
      </c>
      <c r="CU725" s="26"/>
      <c r="CV725" s="26"/>
      <c r="CW725" s="26">
        <v>42129</v>
      </c>
      <c r="CX725" s="740">
        <v>0</v>
      </c>
      <c r="CY725" s="26"/>
      <c r="CZ725" s="26"/>
      <c r="DA725" s="26"/>
      <c r="DB725" s="26"/>
      <c r="DC725" s="26" t="s">
        <v>545</v>
      </c>
      <c r="DD725" s="26" t="s">
        <v>6850</v>
      </c>
      <c r="DE725" s="26" t="s">
        <v>6842</v>
      </c>
      <c r="DF725" s="26" t="s">
        <v>734</v>
      </c>
      <c r="DG725" s="26" t="s">
        <v>6843</v>
      </c>
      <c r="DH725" s="26">
        <v>2157233044</v>
      </c>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row>
    <row r="726" spans="1:155" x14ac:dyDescent="0.2">
      <c r="A726" s="739">
        <v>11708</v>
      </c>
      <c r="B726" s="26" t="s">
        <v>6851</v>
      </c>
      <c r="C726" s="26"/>
      <c r="D726" s="26"/>
      <c r="E726" s="26"/>
      <c r="F726" s="26"/>
      <c r="G726" s="26"/>
      <c r="H726" s="26"/>
      <c r="I726" s="26"/>
      <c r="J726" s="26" t="s">
        <v>1856</v>
      </c>
      <c r="K726" s="26" t="s">
        <v>6852</v>
      </c>
      <c r="L726" s="26" t="s">
        <v>688</v>
      </c>
      <c r="M726" s="26"/>
      <c r="N726" s="26" t="s">
        <v>689</v>
      </c>
      <c r="O726" s="26">
        <v>6183</v>
      </c>
      <c r="P726" s="26" t="s">
        <v>545</v>
      </c>
      <c r="Q726" s="26">
        <v>8602773966</v>
      </c>
      <c r="R726" s="26"/>
      <c r="S726" s="26"/>
      <c r="T726" s="26"/>
      <c r="U726" s="26"/>
      <c r="V726" s="26"/>
      <c r="W726" s="26"/>
      <c r="X726" s="26" t="s">
        <v>1857</v>
      </c>
      <c r="Y726" s="26" t="s">
        <v>1858</v>
      </c>
      <c r="Z726" s="26" t="s">
        <v>1192</v>
      </c>
      <c r="AA726" s="26" t="s">
        <v>1859</v>
      </c>
      <c r="AB726" s="26">
        <v>8602777881</v>
      </c>
      <c r="AC726" s="26"/>
      <c r="AD726" s="26">
        <v>8662951307</v>
      </c>
      <c r="AE726" s="26" t="s">
        <v>1860</v>
      </c>
      <c r="AF726" s="26" t="s">
        <v>1861</v>
      </c>
      <c r="AG726" s="26" t="s">
        <v>545</v>
      </c>
      <c r="AH726" s="26" t="s">
        <v>688</v>
      </c>
      <c r="AI726" s="26"/>
      <c r="AJ726" s="26" t="s">
        <v>689</v>
      </c>
      <c r="AK726" s="26">
        <v>6183</v>
      </c>
      <c r="AL726" s="26" t="s">
        <v>545</v>
      </c>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v>1546</v>
      </c>
      <c r="CO726" s="26">
        <v>1591</v>
      </c>
      <c r="CP726" s="26"/>
      <c r="CQ726" s="26"/>
      <c r="CR726" s="26"/>
      <c r="CS726" s="26" t="s">
        <v>561</v>
      </c>
      <c r="CT726" s="26">
        <v>12</v>
      </c>
      <c r="CU726" s="26"/>
      <c r="CV726" s="26"/>
      <c r="CW726" s="26">
        <v>25887</v>
      </c>
      <c r="CX726" s="26"/>
      <c r="CY726" s="26"/>
      <c r="CZ726" s="26"/>
      <c r="DA726" s="26"/>
      <c r="DB726" s="26"/>
      <c r="DC726" s="26"/>
      <c r="DD726" s="26" t="s">
        <v>1862</v>
      </c>
      <c r="DE726" s="26" t="s">
        <v>1863</v>
      </c>
      <c r="DF726" s="26" t="s">
        <v>1864</v>
      </c>
      <c r="DG726" s="26" t="s">
        <v>1865</v>
      </c>
      <c r="DH726" s="26">
        <v>8609541331</v>
      </c>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row>
    <row r="727" spans="1:155" x14ac:dyDescent="0.2">
      <c r="A727" s="739">
        <v>11709</v>
      </c>
      <c r="B727" s="26" t="s">
        <v>6853</v>
      </c>
      <c r="C727" s="26"/>
      <c r="D727" s="26"/>
      <c r="E727" s="26"/>
      <c r="F727" s="26"/>
      <c r="G727" s="26"/>
      <c r="H727" s="26"/>
      <c r="I727" s="26"/>
      <c r="J727" s="26" t="s">
        <v>4905</v>
      </c>
      <c r="K727" s="26"/>
      <c r="L727" s="26" t="s">
        <v>1682</v>
      </c>
      <c r="M727" s="26"/>
      <c r="N727" s="26" t="s">
        <v>1025</v>
      </c>
      <c r="O727" s="26">
        <v>7962</v>
      </c>
      <c r="P727" s="26" t="s">
        <v>545</v>
      </c>
      <c r="Q727" s="26">
        <v>9734906929</v>
      </c>
      <c r="R727" s="26">
        <v>9734906900</v>
      </c>
      <c r="S727" s="26" t="s">
        <v>5128</v>
      </c>
      <c r="T727" s="26" t="s">
        <v>5129</v>
      </c>
      <c r="U727" s="26" t="s">
        <v>1102</v>
      </c>
      <c r="V727" s="26" t="s">
        <v>5130</v>
      </c>
      <c r="W727" s="26" t="s">
        <v>5131</v>
      </c>
      <c r="X727" s="26" t="s">
        <v>5132</v>
      </c>
      <c r="Y727" s="26" t="s">
        <v>5133</v>
      </c>
      <c r="Z727" s="26" t="s">
        <v>5134</v>
      </c>
      <c r="AA727" s="26" t="s">
        <v>5135</v>
      </c>
      <c r="AB727" s="26">
        <v>7324144390</v>
      </c>
      <c r="AC727" s="26"/>
      <c r="AD727" s="26"/>
      <c r="AE727" s="26" t="s">
        <v>5136</v>
      </c>
      <c r="AF727" s="26" t="s">
        <v>5137</v>
      </c>
      <c r="AG727" s="26" t="s">
        <v>545</v>
      </c>
      <c r="AH727" s="26" t="s">
        <v>2833</v>
      </c>
      <c r="AI727" s="26" t="s">
        <v>5138</v>
      </c>
      <c r="AJ727" s="26" t="s">
        <v>1025</v>
      </c>
      <c r="AK727" s="26">
        <v>7724</v>
      </c>
      <c r="AL727" s="26" t="s">
        <v>545</v>
      </c>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t="s">
        <v>5139</v>
      </c>
      <c r="CG727" s="26"/>
      <c r="CH727" s="26"/>
      <c r="CI727" s="26"/>
      <c r="CJ727" s="26"/>
      <c r="CK727" s="26"/>
      <c r="CL727" s="26"/>
      <c r="CM727" s="26"/>
      <c r="CN727" s="26">
        <v>1547</v>
      </c>
      <c r="CO727" s="26">
        <v>3128</v>
      </c>
      <c r="CP727" s="26"/>
      <c r="CQ727" s="26"/>
      <c r="CR727" s="26"/>
      <c r="CS727" s="26" t="s">
        <v>561</v>
      </c>
      <c r="CT727" s="26">
        <v>12</v>
      </c>
      <c r="CU727" s="26"/>
      <c r="CV727" s="26"/>
      <c r="CW727" s="26">
        <v>21113</v>
      </c>
      <c r="CX727" s="740">
        <v>158</v>
      </c>
      <c r="CY727" s="26"/>
      <c r="CZ727" s="26"/>
      <c r="DA727" s="26"/>
      <c r="DB727" s="26"/>
      <c r="DC727" s="26"/>
      <c r="DD727" s="26" t="s">
        <v>5140</v>
      </c>
      <c r="DE727" s="26" t="s">
        <v>5141</v>
      </c>
      <c r="DF727" s="26" t="s">
        <v>5142</v>
      </c>
      <c r="DG727" s="26" t="s">
        <v>5143</v>
      </c>
      <c r="DH727" s="26">
        <v>7326769821</v>
      </c>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row>
    <row r="728" spans="1:155" x14ac:dyDescent="0.2">
      <c r="A728" s="739">
        <v>10491</v>
      </c>
      <c r="B728" s="26" t="s">
        <v>6854</v>
      </c>
      <c r="C728" s="26"/>
      <c r="D728" s="26"/>
      <c r="E728" s="26"/>
      <c r="F728" s="26"/>
      <c r="G728" s="26"/>
      <c r="H728" s="26"/>
      <c r="I728" s="26" t="s">
        <v>545</v>
      </c>
      <c r="J728" s="26" t="s">
        <v>6855</v>
      </c>
      <c r="K728" s="26"/>
      <c r="L728" s="26" t="s">
        <v>3571</v>
      </c>
      <c r="M728" s="26"/>
      <c r="N728" s="26" t="s">
        <v>3572</v>
      </c>
      <c r="O728" s="26">
        <v>20001</v>
      </c>
      <c r="P728" s="26" t="s">
        <v>545</v>
      </c>
      <c r="Q728" s="26">
        <v>2026384318</v>
      </c>
      <c r="R728" s="26">
        <v>2026384318</v>
      </c>
      <c r="S728" s="26" t="s">
        <v>1656</v>
      </c>
      <c r="T728" s="26" t="s">
        <v>6856</v>
      </c>
      <c r="U728" s="26" t="s">
        <v>665</v>
      </c>
      <c r="V728" s="26" t="s">
        <v>6857</v>
      </c>
      <c r="W728" s="26" t="s">
        <v>545</v>
      </c>
      <c r="X728" s="26" t="s">
        <v>2071</v>
      </c>
      <c r="Y728" s="26" t="s">
        <v>6858</v>
      </c>
      <c r="Z728" s="26" t="s">
        <v>695</v>
      </c>
      <c r="AA728" s="26" t="s">
        <v>6854</v>
      </c>
      <c r="AB728" s="26">
        <v>2026384318</v>
      </c>
      <c r="AC728" s="26"/>
      <c r="AD728" s="26">
        <v>2027836123</v>
      </c>
      <c r="AE728" s="26" t="s">
        <v>6859</v>
      </c>
      <c r="AF728" s="26" t="s">
        <v>6855</v>
      </c>
      <c r="AG728" s="26" t="s">
        <v>545</v>
      </c>
      <c r="AH728" s="26" t="s">
        <v>3571</v>
      </c>
      <c r="AI728" s="26"/>
      <c r="AJ728" s="26" t="s">
        <v>3572</v>
      </c>
      <c r="AK728" s="26">
        <v>20001</v>
      </c>
      <c r="AL728" s="26" t="s">
        <v>545</v>
      </c>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t="s">
        <v>6860</v>
      </c>
      <c r="CG728" s="26"/>
      <c r="CH728" s="26"/>
      <c r="CI728" s="26"/>
      <c r="CJ728" s="26"/>
      <c r="CK728" s="26"/>
      <c r="CL728" s="26"/>
      <c r="CM728" s="26"/>
      <c r="CN728" s="26">
        <v>2601</v>
      </c>
      <c r="CO728" s="26">
        <v>2715</v>
      </c>
      <c r="CP728" s="26"/>
      <c r="CQ728" s="26"/>
      <c r="CR728" s="26"/>
      <c r="CS728" s="26" t="s">
        <v>561</v>
      </c>
      <c r="CT728" s="26">
        <v>12</v>
      </c>
      <c r="CU728" s="26"/>
      <c r="CV728" s="26"/>
      <c r="CW728" s="26">
        <v>56456</v>
      </c>
      <c r="CX728" s="26" t="s">
        <v>545</v>
      </c>
      <c r="CY728" s="26"/>
      <c r="CZ728" s="26" t="s">
        <v>545</v>
      </c>
      <c r="DA728" s="26" t="s">
        <v>545</v>
      </c>
      <c r="DB728" s="26" t="s">
        <v>545</v>
      </c>
      <c r="DC728" s="26" t="s">
        <v>545</v>
      </c>
      <c r="DD728" s="26" t="s">
        <v>1656</v>
      </c>
      <c r="DE728" s="26" t="s">
        <v>6856</v>
      </c>
      <c r="DF728" s="26" t="s">
        <v>665</v>
      </c>
      <c r="DG728" s="26" t="s">
        <v>6857</v>
      </c>
      <c r="DH728" s="26">
        <v>2026384318</v>
      </c>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row>
    <row r="729" spans="1:155" x14ac:dyDescent="0.2">
      <c r="A729" s="739">
        <v>10393</v>
      </c>
      <c r="B729" s="26" t="s">
        <v>6861</v>
      </c>
      <c r="C729" s="26"/>
      <c r="D729" s="26"/>
      <c r="E729" s="26"/>
      <c r="F729" s="26"/>
      <c r="G729" s="26"/>
      <c r="H729" s="26"/>
      <c r="I729" s="26"/>
      <c r="J729" s="26" t="s">
        <v>1264</v>
      </c>
      <c r="K729" s="26"/>
      <c r="L729" s="26" t="s">
        <v>1265</v>
      </c>
      <c r="M729" s="26" t="s">
        <v>1266</v>
      </c>
      <c r="N729" s="26" t="s">
        <v>973</v>
      </c>
      <c r="O729" s="26">
        <v>77251</v>
      </c>
      <c r="P729" s="26">
        <v>1591</v>
      </c>
      <c r="Q729" s="26">
        <v>7138316445</v>
      </c>
      <c r="R729" s="26">
        <v>7138318016</v>
      </c>
      <c r="S729" s="26" t="s">
        <v>5222</v>
      </c>
      <c r="T729" s="26" t="s">
        <v>1267</v>
      </c>
      <c r="U729" s="26" t="s">
        <v>1268</v>
      </c>
      <c r="V729" s="26" t="s">
        <v>1269</v>
      </c>
      <c r="W729" s="26" t="s">
        <v>1270</v>
      </c>
      <c r="X729" s="26" t="s">
        <v>1277</v>
      </c>
      <c r="Y729" s="26" t="s">
        <v>1278</v>
      </c>
      <c r="Z729" s="26" t="s">
        <v>1279</v>
      </c>
      <c r="AA729" s="26" t="s">
        <v>1263</v>
      </c>
      <c r="AB729" s="26">
        <v>7138313093</v>
      </c>
      <c r="AC729" s="26"/>
      <c r="AD729" s="26"/>
      <c r="AE729" s="26" t="s">
        <v>1280</v>
      </c>
      <c r="AF729" s="26" t="s">
        <v>1281</v>
      </c>
      <c r="AG729" s="26" t="s">
        <v>545</v>
      </c>
      <c r="AH729" s="26" t="s">
        <v>1265</v>
      </c>
      <c r="AI729" s="26"/>
      <c r="AJ729" s="26" t="s">
        <v>973</v>
      </c>
      <c r="AK729" s="26">
        <v>77019</v>
      </c>
      <c r="AL729" s="26"/>
      <c r="AM729" s="26" t="s">
        <v>1111</v>
      </c>
      <c r="AN729" s="26" t="s">
        <v>1275</v>
      </c>
      <c r="AO729" s="26" t="s">
        <v>545</v>
      </c>
      <c r="AP729" s="26" t="s">
        <v>1263</v>
      </c>
      <c r="AQ729" s="26">
        <v>7329227376</v>
      </c>
      <c r="AR729" s="26"/>
      <c r="AS729" s="26"/>
      <c r="AT729" s="26" t="s">
        <v>1276</v>
      </c>
      <c r="AU729" s="26" t="s">
        <v>545</v>
      </c>
      <c r="AV729" s="26" t="s">
        <v>545</v>
      </c>
      <c r="AW729" s="26" t="s">
        <v>545</v>
      </c>
      <c r="AX729" s="26"/>
      <c r="AY729" s="26" t="s">
        <v>1025</v>
      </c>
      <c r="AZ729" s="26"/>
      <c r="BA729" s="26" t="s">
        <v>545</v>
      </c>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t="s">
        <v>6862</v>
      </c>
      <c r="CG729" s="26"/>
      <c r="CH729" s="26"/>
      <c r="CI729" s="26"/>
      <c r="CJ729" s="26"/>
      <c r="CK729" s="26"/>
      <c r="CL729" s="26"/>
      <c r="CM729" s="26"/>
      <c r="CN729" s="26">
        <v>486</v>
      </c>
      <c r="CO729" s="26">
        <v>2991</v>
      </c>
      <c r="CP729" s="26">
        <v>371</v>
      </c>
      <c r="CQ729" s="26"/>
      <c r="CR729" s="26"/>
      <c r="CS729" s="26" t="s">
        <v>561</v>
      </c>
      <c r="CT729" s="26">
        <v>12</v>
      </c>
      <c r="CU729" s="26"/>
      <c r="CV729" s="26"/>
      <c r="CW729" s="26">
        <v>70106</v>
      </c>
      <c r="CX729" s="740">
        <v>12</v>
      </c>
      <c r="CY729" s="26"/>
      <c r="CZ729" s="26"/>
      <c r="DA729" s="26"/>
      <c r="DB729" s="26"/>
      <c r="DC729" s="26"/>
      <c r="DD729" s="26" t="s">
        <v>604</v>
      </c>
      <c r="DE729" s="26" t="s">
        <v>1271</v>
      </c>
      <c r="DF729" s="26" t="s">
        <v>545</v>
      </c>
      <c r="DG729" s="26" t="s">
        <v>1273</v>
      </c>
      <c r="DH729" s="26">
        <v>1713831305</v>
      </c>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row>
    <row r="730" spans="1:155" x14ac:dyDescent="0.2">
      <c r="A730" s="739">
        <v>10275</v>
      </c>
      <c r="B730" s="26" t="s">
        <v>6863</v>
      </c>
      <c r="C730" s="26"/>
      <c r="D730" s="26"/>
      <c r="E730" s="26"/>
      <c r="F730" s="26"/>
      <c r="G730" s="26"/>
      <c r="H730" s="26"/>
      <c r="I730" s="26"/>
      <c r="J730" s="26" t="s">
        <v>6864</v>
      </c>
      <c r="K730" s="26"/>
      <c r="L730" s="26" t="s">
        <v>6865</v>
      </c>
      <c r="M730" s="26" t="s">
        <v>6866</v>
      </c>
      <c r="N730" s="26" t="s">
        <v>764</v>
      </c>
      <c r="O730" s="26">
        <v>53151</v>
      </c>
      <c r="P730" s="26" t="s">
        <v>545</v>
      </c>
      <c r="Q730" s="26"/>
      <c r="R730" s="26"/>
      <c r="S730" s="26" t="s">
        <v>6867</v>
      </c>
      <c r="T730" s="26" t="s">
        <v>2159</v>
      </c>
      <c r="U730" s="26" t="s">
        <v>647</v>
      </c>
      <c r="V730" s="26" t="s">
        <v>6868</v>
      </c>
      <c r="W730" s="26" t="s">
        <v>6869</v>
      </c>
      <c r="X730" s="26" t="s">
        <v>6870</v>
      </c>
      <c r="Y730" s="26" t="s">
        <v>891</v>
      </c>
      <c r="Z730" s="26" t="s">
        <v>6871</v>
      </c>
      <c r="AA730" s="26" t="s">
        <v>6872</v>
      </c>
      <c r="AB730" s="26">
        <v>5177086114</v>
      </c>
      <c r="AC730" s="26"/>
      <c r="AD730" s="26">
        <v>5173462026</v>
      </c>
      <c r="AE730" s="26" t="s">
        <v>6873</v>
      </c>
      <c r="AF730" s="26" t="s">
        <v>6874</v>
      </c>
      <c r="AG730" s="26" t="s">
        <v>545</v>
      </c>
      <c r="AH730" s="26" t="s">
        <v>1868</v>
      </c>
      <c r="AI730" s="26" t="s">
        <v>4298</v>
      </c>
      <c r="AJ730" s="26" t="s">
        <v>584</v>
      </c>
      <c r="AK730" s="26">
        <v>48933</v>
      </c>
      <c r="AL730" s="26" t="s">
        <v>545</v>
      </c>
      <c r="AM730" s="26" t="s">
        <v>6875</v>
      </c>
      <c r="AN730" s="26" t="s">
        <v>6876</v>
      </c>
      <c r="AO730" s="26" t="s">
        <v>6877</v>
      </c>
      <c r="AP730" s="26" t="s">
        <v>6872</v>
      </c>
      <c r="AQ730" s="26">
        <v>5177085089</v>
      </c>
      <c r="AR730" s="26"/>
      <c r="AS730" s="26"/>
      <c r="AT730" s="26" t="s">
        <v>6868</v>
      </c>
      <c r="AU730" s="26" t="s">
        <v>6874</v>
      </c>
      <c r="AV730" s="26" t="s">
        <v>545</v>
      </c>
      <c r="AW730" s="26" t="s">
        <v>1868</v>
      </c>
      <c r="AX730" s="26" t="s">
        <v>4298</v>
      </c>
      <c r="AY730" s="26" t="s">
        <v>584</v>
      </c>
      <c r="AZ730" s="26" t="s">
        <v>6878</v>
      </c>
      <c r="BA730" s="26" t="s">
        <v>545</v>
      </c>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v>1022</v>
      </c>
      <c r="CO730" s="26">
        <v>618</v>
      </c>
      <c r="CP730" s="26">
        <v>148</v>
      </c>
      <c r="CQ730" s="26"/>
      <c r="CR730" s="26"/>
      <c r="CS730" s="26" t="s">
        <v>561</v>
      </c>
      <c r="CT730" s="26">
        <v>12</v>
      </c>
      <c r="CU730" s="26"/>
      <c r="CV730" s="26"/>
      <c r="CW730" s="26">
        <v>29157</v>
      </c>
      <c r="CX730" s="740">
        <v>572</v>
      </c>
      <c r="CY730" s="26"/>
      <c r="CZ730" s="26"/>
      <c r="DA730" s="26"/>
      <c r="DB730" s="26"/>
      <c r="DC730" s="26"/>
      <c r="DD730" s="26" t="s">
        <v>2305</v>
      </c>
      <c r="DE730" s="26" t="s">
        <v>3301</v>
      </c>
      <c r="DF730" s="26" t="s">
        <v>1250</v>
      </c>
      <c r="DG730" s="26" t="s">
        <v>6879</v>
      </c>
      <c r="DH730" s="26">
        <v>5177085351</v>
      </c>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row>
    <row r="731" spans="1:155" x14ac:dyDescent="0.2">
      <c r="A731" s="739">
        <v>10276</v>
      </c>
      <c r="B731" s="26" t="s">
        <v>6880</v>
      </c>
      <c r="C731" s="26"/>
      <c r="D731" s="26"/>
      <c r="E731" s="26"/>
      <c r="F731" s="26"/>
      <c r="G731" s="26"/>
      <c r="H731" s="26"/>
      <c r="I731" s="26"/>
      <c r="J731" s="26" t="s">
        <v>4396</v>
      </c>
      <c r="K731" s="26"/>
      <c r="L731" s="26" t="s">
        <v>643</v>
      </c>
      <c r="M731" s="26" t="s">
        <v>2044</v>
      </c>
      <c r="N731" s="26" t="s">
        <v>644</v>
      </c>
      <c r="O731" s="26">
        <v>68175</v>
      </c>
      <c r="P731" s="26" t="s">
        <v>545</v>
      </c>
      <c r="Q731" s="26">
        <v>4023517600</v>
      </c>
      <c r="R731" s="26">
        <v>4023515298</v>
      </c>
      <c r="S731" s="26" t="s">
        <v>1656</v>
      </c>
      <c r="T731" s="26" t="s">
        <v>4397</v>
      </c>
      <c r="U731" s="26" t="s">
        <v>4398</v>
      </c>
      <c r="V731" s="26" t="s">
        <v>4399</v>
      </c>
      <c r="W731" s="26" t="s">
        <v>4400</v>
      </c>
      <c r="X731" s="26" t="s">
        <v>4401</v>
      </c>
      <c r="Y731" s="26" t="s">
        <v>4402</v>
      </c>
      <c r="Z731" s="26" t="s">
        <v>4403</v>
      </c>
      <c r="AA731" s="26" t="s">
        <v>4404</v>
      </c>
      <c r="AB731" s="26">
        <v>4023514014</v>
      </c>
      <c r="AC731" s="26"/>
      <c r="AD731" s="26"/>
      <c r="AE731" s="26" t="s">
        <v>4405</v>
      </c>
      <c r="AF731" s="26" t="s">
        <v>4396</v>
      </c>
      <c r="AG731" s="26" t="s">
        <v>545</v>
      </c>
      <c r="AH731" s="26" t="s">
        <v>2043</v>
      </c>
      <c r="AI731" s="26" t="s">
        <v>2044</v>
      </c>
      <c r="AJ731" s="26" t="s">
        <v>644</v>
      </c>
      <c r="AK731" s="26">
        <v>68175</v>
      </c>
      <c r="AL731" s="26" t="s">
        <v>545</v>
      </c>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t="s">
        <v>4406</v>
      </c>
      <c r="CG731" s="26"/>
      <c r="CH731" s="26"/>
      <c r="CI731" s="26"/>
      <c r="CJ731" s="26"/>
      <c r="CK731" s="26"/>
      <c r="CL731" s="26"/>
      <c r="CM731" s="26"/>
      <c r="CN731" s="26">
        <v>1023</v>
      </c>
      <c r="CO731" s="26">
        <v>673</v>
      </c>
      <c r="CP731" s="26"/>
      <c r="CQ731" s="26"/>
      <c r="CR731" s="26"/>
      <c r="CS731" s="26" t="s">
        <v>561</v>
      </c>
      <c r="CT731" s="26">
        <v>12</v>
      </c>
      <c r="CU731" s="26"/>
      <c r="CV731" s="26"/>
      <c r="CW731" s="26">
        <v>72850</v>
      </c>
      <c r="CX731" s="26" t="s">
        <v>545</v>
      </c>
      <c r="CY731" s="26"/>
      <c r="CZ731" s="26"/>
      <c r="DA731" s="26"/>
      <c r="DB731" s="26"/>
      <c r="DC731" s="26"/>
      <c r="DD731" s="26" t="s">
        <v>2486</v>
      </c>
      <c r="DE731" s="26" t="s">
        <v>4407</v>
      </c>
      <c r="DF731" s="26" t="s">
        <v>4408</v>
      </c>
      <c r="DG731" s="26" t="s">
        <v>4409</v>
      </c>
      <c r="DH731" s="26">
        <v>4023512643</v>
      </c>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row>
    <row r="732" spans="1:155" x14ac:dyDescent="0.2">
      <c r="A732" s="739">
        <v>10271</v>
      </c>
      <c r="B732" s="26" t="s">
        <v>6881</v>
      </c>
      <c r="C732" s="26"/>
      <c r="D732" s="26"/>
      <c r="E732" s="26"/>
      <c r="F732" s="26"/>
      <c r="G732" s="26"/>
      <c r="H732" s="26"/>
      <c r="I732" s="26"/>
      <c r="J732" s="26" t="s">
        <v>6882</v>
      </c>
      <c r="K732" s="26"/>
      <c r="L732" s="26" t="s">
        <v>688</v>
      </c>
      <c r="M732" s="26" t="s">
        <v>688</v>
      </c>
      <c r="N732" s="26" t="s">
        <v>689</v>
      </c>
      <c r="O732" s="26">
        <v>6103</v>
      </c>
      <c r="P732" s="26">
        <v>3408</v>
      </c>
      <c r="Q732" s="26">
        <v>8778327734</v>
      </c>
      <c r="R732" s="26">
        <v>8607025792</v>
      </c>
      <c r="S732" s="26" t="s">
        <v>1716</v>
      </c>
      <c r="T732" s="26" t="s">
        <v>6883</v>
      </c>
      <c r="U732" s="26" t="s">
        <v>647</v>
      </c>
      <c r="V732" s="26" t="s">
        <v>6884</v>
      </c>
      <c r="W732" s="26" t="s">
        <v>6885</v>
      </c>
      <c r="X732" s="26" t="s">
        <v>6886</v>
      </c>
      <c r="Y732" s="26" t="s">
        <v>6887</v>
      </c>
      <c r="Z732" s="26" t="s">
        <v>665</v>
      </c>
      <c r="AA732" s="26" t="s">
        <v>6881</v>
      </c>
      <c r="AB732" s="26">
        <v>8607027807</v>
      </c>
      <c r="AC732" s="26"/>
      <c r="AD732" s="26">
        <v>8607025792</v>
      </c>
      <c r="AE732" s="26" t="s">
        <v>6888</v>
      </c>
      <c r="AF732" s="26" t="s">
        <v>6882</v>
      </c>
      <c r="AG732" s="26" t="s">
        <v>545</v>
      </c>
      <c r="AH732" s="26" t="s">
        <v>688</v>
      </c>
      <c r="AI732" s="26" t="s">
        <v>688</v>
      </c>
      <c r="AJ732" s="26" t="s">
        <v>689</v>
      </c>
      <c r="AK732" s="26">
        <v>6103</v>
      </c>
      <c r="AL732" s="26" t="s">
        <v>545</v>
      </c>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t="s">
        <v>5367</v>
      </c>
      <c r="CG732" s="26"/>
      <c r="CH732" s="26"/>
      <c r="CI732" s="26"/>
      <c r="CJ732" s="26"/>
      <c r="CK732" s="26"/>
      <c r="CL732" s="26"/>
      <c r="CM732" s="26"/>
      <c r="CN732" s="26">
        <v>1019</v>
      </c>
      <c r="CO732" s="26">
        <v>523</v>
      </c>
      <c r="CP732" s="26"/>
      <c r="CQ732" s="26"/>
      <c r="CR732" s="26"/>
      <c r="CS732" s="26" t="s">
        <v>561</v>
      </c>
      <c r="CT732" s="26">
        <v>12</v>
      </c>
      <c r="CU732" s="26"/>
      <c r="CV732" s="26"/>
      <c r="CW732" s="26">
        <v>79413</v>
      </c>
      <c r="CX732" s="740">
        <v>707</v>
      </c>
      <c r="CY732" s="26"/>
      <c r="CZ732" s="26"/>
      <c r="DA732" s="26"/>
      <c r="DB732" s="26"/>
      <c r="DC732" s="26"/>
      <c r="DD732" s="26" t="s">
        <v>6886</v>
      </c>
      <c r="DE732" s="26" t="s">
        <v>6887</v>
      </c>
      <c r="DF732" s="26" t="s">
        <v>6889</v>
      </c>
      <c r="DG732" s="26" t="s">
        <v>6888</v>
      </c>
      <c r="DH732" s="26">
        <v>8607027807</v>
      </c>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row>
    <row r="733" spans="1:155" x14ac:dyDescent="0.2">
      <c r="A733" s="739">
        <v>11723</v>
      </c>
      <c r="B733" s="26" t="s">
        <v>6890</v>
      </c>
      <c r="C733" s="26"/>
      <c r="D733" s="26"/>
      <c r="E733" s="26"/>
      <c r="F733" s="26"/>
      <c r="G733" s="26"/>
      <c r="H733" s="26"/>
      <c r="I733" s="26"/>
      <c r="J733" s="26" t="s">
        <v>5297</v>
      </c>
      <c r="K733" s="26" t="s">
        <v>545</v>
      </c>
      <c r="L733" s="26" t="s">
        <v>548</v>
      </c>
      <c r="M733" s="26" t="s">
        <v>1016</v>
      </c>
      <c r="N733" s="26" t="s">
        <v>550</v>
      </c>
      <c r="O733" s="26">
        <v>60173</v>
      </c>
      <c r="P733" s="26" t="s">
        <v>545</v>
      </c>
      <c r="Q733" s="26"/>
      <c r="R733" s="26"/>
      <c r="S733" s="26" t="s">
        <v>3927</v>
      </c>
      <c r="T733" s="26" t="s">
        <v>6891</v>
      </c>
      <c r="U733" s="26" t="s">
        <v>734</v>
      </c>
      <c r="V733" s="26" t="s">
        <v>6892</v>
      </c>
      <c r="W733" s="26" t="s">
        <v>6893</v>
      </c>
      <c r="X733" s="26" t="s">
        <v>2357</v>
      </c>
      <c r="Y733" s="26" t="s">
        <v>6894</v>
      </c>
      <c r="Z733" s="26" t="s">
        <v>976</v>
      </c>
      <c r="AA733" s="26" t="s">
        <v>6890</v>
      </c>
      <c r="AB733" s="26">
        <v>9529797093</v>
      </c>
      <c r="AC733" s="26"/>
      <c r="AD733" s="26"/>
      <c r="AE733" s="26" t="s">
        <v>6895</v>
      </c>
      <c r="AF733" s="26" t="s">
        <v>6896</v>
      </c>
      <c r="AG733" s="26" t="s">
        <v>545</v>
      </c>
      <c r="AH733" s="26" t="s">
        <v>2272</v>
      </c>
      <c r="AI733" s="26"/>
      <c r="AJ733" s="26" t="s">
        <v>901</v>
      </c>
      <c r="AK733" s="26">
        <v>55343</v>
      </c>
      <c r="AL733" s="26" t="s">
        <v>545</v>
      </c>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v>1560</v>
      </c>
      <c r="CO733" s="26">
        <v>1821</v>
      </c>
      <c r="CP733" s="26"/>
      <c r="CQ733" s="26"/>
      <c r="CR733" s="26"/>
      <c r="CS733" s="26" t="s">
        <v>561</v>
      </c>
      <c r="CT733" s="26">
        <v>12</v>
      </c>
      <c r="CU733" s="26"/>
      <c r="CV733" s="26"/>
      <c r="CW733" s="26">
        <v>84549</v>
      </c>
      <c r="CX733" s="26"/>
      <c r="CY733" s="26"/>
      <c r="CZ733" s="26"/>
      <c r="DA733" s="26"/>
      <c r="DB733" s="26"/>
      <c r="DC733" s="26"/>
      <c r="DD733" s="26" t="s">
        <v>1210</v>
      </c>
      <c r="DE733" s="26" t="s">
        <v>800</v>
      </c>
      <c r="DF733" s="26" t="s">
        <v>2283</v>
      </c>
      <c r="DG733" s="26" t="s">
        <v>6897</v>
      </c>
      <c r="DH733" s="26">
        <v>9529796160</v>
      </c>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row>
    <row r="734" spans="1:155" x14ac:dyDescent="0.2">
      <c r="A734" s="739">
        <v>11264</v>
      </c>
      <c r="B734" s="26" t="s">
        <v>6898</v>
      </c>
      <c r="C734" s="26"/>
      <c r="D734" s="26"/>
      <c r="E734" s="26"/>
      <c r="F734" s="26"/>
      <c r="G734" s="26"/>
      <c r="H734" s="26"/>
      <c r="I734" s="26"/>
      <c r="J734" s="26" t="s">
        <v>6899</v>
      </c>
      <c r="K734" s="26"/>
      <c r="L734" s="26" t="s">
        <v>6900</v>
      </c>
      <c r="M734" s="26" t="s">
        <v>6901</v>
      </c>
      <c r="N734" s="26" t="s">
        <v>764</v>
      </c>
      <c r="O734" s="26">
        <v>54115</v>
      </c>
      <c r="P734" s="26" t="s">
        <v>545</v>
      </c>
      <c r="Q734" s="26">
        <v>8002325432</v>
      </c>
      <c r="R734" s="26">
        <v>9529314651</v>
      </c>
      <c r="S734" s="26" t="s">
        <v>627</v>
      </c>
      <c r="T734" s="26" t="s">
        <v>3709</v>
      </c>
      <c r="U734" s="26" t="s">
        <v>6902</v>
      </c>
      <c r="V734" s="26" t="s">
        <v>3710</v>
      </c>
      <c r="W734" s="26" t="s">
        <v>3711</v>
      </c>
      <c r="X734" s="26" t="s">
        <v>1385</v>
      </c>
      <c r="Y734" s="26" t="s">
        <v>6903</v>
      </c>
      <c r="Z734" s="26" t="s">
        <v>5062</v>
      </c>
      <c r="AA734" s="26" t="s">
        <v>2279</v>
      </c>
      <c r="AB734" s="26">
        <v>9529126690</v>
      </c>
      <c r="AC734" s="26"/>
      <c r="AD734" s="26"/>
      <c r="AE734" s="26" t="s">
        <v>6904</v>
      </c>
      <c r="AF734" s="26" t="s">
        <v>2270</v>
      </c>
      <c r="AG734" s="26" t="s">
        <v>2271</v>
      </c>
      <c r="AH734" s="26" t="s">
        <v>2272</v>
      </c>
      <c r="AI734" s="26" t="s">
        <v>900</v>
      </c>
      <c r="AJ734" s="26" t="s">
        <v>901</v>
      </c>
      <c r="AK734" s="26">
        <v>55343</v>
      </c>
      <c r="AL734" s="26" t="s">
        <v>545</v>
      </c>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t="s">
        <v>6905</v>
      </c>
      <c r="CG734" s="26"/>
      <c r="CH734" s="26"/>
      <c r="CI734" s="26"/>
      <c r="CJ734" s="26"/>
      <c r="CK734" s="26"/>
      <c r="CL734" s="26"/>
      <c r="CM734" s="26"/>
      <c r="CN734" s="26">
        <v>1116</v>
      </c>
      <c r="CO734" s="26">
        <v>2502</v>
      </c>
      <c r="CP734" s="26"/>
      <c r="CQ734" s="26"/>
      <c r="CR734" s="26"/>
      <c r="CS734" s="26" t="s">
        <v>561</v>
      </c>
      <c r="CT734" s="26">
        <v>12</v>
      </c>
      <c r="CU734" s="26"/>
      <c r="CV734" s="26"/>
      <c r="CW734" s="26">
        <v>97179</v>
      </c>
      <c r="CX734" s="740">
        <v>707</v>
      </c>
      <c r="CY734" s="26"/>
      <c r="CZ734" s="26"/>
      <c r="DA734" s="26"/>
      <c r="DB734" s="26"/>
      <c r="DC734" s="26"/>
      <c r="DD734" s="26" t="s">
        <v>551</v>
      </c>
      <c r="DE734" s="26" t="s">
        <v>6906</v>
      </c>
      <c r="DF734" s="26" t="s">
        <v>2488</v>
      </c>
      <c r="DG734" s="26" t="s">
        <v>545</v>
      </c>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row>
    <row r="735" spans="1:155" x14ac:dyDescent="0.2">
      <c r="A735" s="739">
        <v>10278</v>
      </c>
      <c r="B735" s="26" t="s">
        <v>6907</v>
      </c>
      <c r="C735" s="26"/>
      <c r="D735" s="26"/>
      <c r="E735" s="26"/>
      <c r="F735" s="26"/>
      <c r="G735" s="26"/>
      <c r="H735" s="26"/>
      <c r="I735" s="26"/>
      <c r="J735" s="26" t="s">
        <v>6908</v>
      </c>
      <c r="K735" s="26"/>
      <c r="L735" s="26" t="s">
        <v>6909</v>
      </c>
      <c r="M735" s="26" t="s">
        <v>1578</v>
      </c>
      <c r="N735" s="26" t="s">
        <v>2515</v>
      </c>
      <c r="O735" s="26">
        <v>40484</v>
      </c>
      <c r="P735" s="548">
        <v>1253</v>
      </c>
      <c r="Q735" s="26">
        <v>2172416300</v>
      </c>
      <c r="R735" s="26">
        <v>2175291066</v>
      </c>
      <c r="S735" s="26" t="s">
        <v>6910</v>
      </c>
      <c r="T735" s="26" t="s">
        <v>1789</v>
      </c>
      <c r="U735" s="26" t="s">
        <v>6911</v>
      </c>
      <c r="V735" s="26" t="s">
        <v>6912</v>
      </c>
      <c r="W735" s="26" t="s">
        <v>6913</v>
      </c>
      <c r="X735" s="26" t="s">
        <v>4092</v>
      </c>
      <c r="Y735" s="26" t="s">
        <v>6914</v>
      </c>
      <c r="Z735" s="26" t="s">
        <v>725</v>
      </c>
      <c r="AA735" s="26" t="s">
        <v>6907</v>
      </c>
      <c r="AB735" s="26">
        <v>2172416344</v>
      </c>
      <c r="AC735" s="26"/>
      <c r="AD735" s="26">
        <v>8886866567</v>
      </c>
      <c r="AE735" s="26" t="s">
        <v>6915</v>
      </c>
      <c r="AF735" s="26" t="s">
        <v>6916</v>
      </c>
      <c r="AG735" s="26" t="s">
        <v>545</v>
      </c>
      <c r="AH735" s="26" t="s">
        <v>6909</v>
      </c>
      <c r="AI735" s="26" t="s">
        <v>1578</v>
      </c>
      <c r="AJ735" s="26" t="s">
        <v>2515</v>
      </c>
      <c r="AK735" s="26">
        <v>40484</v>
      </c>
      <c r="AL735" s="26">
        <v>1253</v>
      </c>
      <c r="AM735" s="26" t="s">
        <v>6910</v>
      </c>
      <c r="AN735" s="26" t="s">
        <v>1789</v>
      </c>
      <c r="AO735" s="26" t="s">
        <v>6917</v>
      </c>
      <c r="AP735" s="26" t="s">
        <v>6907</v>
      </c>
      <c r="AQ735" s="26">
        <v>2172416300</v>
      </c>
      <c r="AR735" s="26">
        <v>363</v>
      </c>
      <c r="AS735" s="26">
        <v>2172416578</v>
      </c>
      <c r="AT735" s="26" t="s">
        <v>6912</v>
      </c>
      <c r="AU735" s="26" t="s">
        <v>6918</v>
      </c>
      <c r="AV735" s="26" t="s">
        <v>545</v>
      </c>
      <c r="AW735" s="26" t="s">
        <v>2204</v>
      </c>
      <c r="AX735" s="26"/>
      <c r="AY735" s="26" t="s">
        <v>550</v>
      </c>
      <c r="AZ735" s="26" t="s">
        <v>6919</v>
      </c>
      <c r="BA735" s="26" t="s">
        <v>6920</v>
      </c>
      <c r="BB735" s="26" t="s">
        <v>6921</v>
      </c>
      <c r="BC735" s="26" t="s">
        <v>6914</v>
      </c>
      <c r="BD735" s="26" t="s">
        <v>6922</v>
      </c>
      <c r="BE735" s="26" t="s">
        <v>6907</v>
      </c>
      <c r="BF735" s="26">
        <v>2172416300</v>
      </c>
      <c r="BG735" s="26">
        <v>344</v>
      </c>
      <c r="BH735" s="26">
        <v>2175291066</v>
      </c>
      <c r="BI735" s="26" t="s">
        <v>6912</v>
      </c>
      <c r="BJ735" s="26" t="s">
        <v>6918</v>
      </c>
      <c r="BK735" s="26" t="s">
        <v>545</v>
      </c>
      <c r="BL735" s="26" t="s">
        <v>2204</v>
      </c>
      <c r="BM735" s="26"/>
      <c r="BN735" s="26" t="s">
        <v>550</v>
      </c>
      <c r="BO735" s="26">
        <v>62705</v>
      </c>
      <c r="BP735" s="26">
        <v>5147</v>
      </c>
      <c r="BQ735" s="26"/>
      <c r="BR735" s="26"/>
      <c r="BS735" s="26"/>
      <c r="BT735" s="26"/>
      <c r="BU735" s="26"/>
      <c r="BV735" s="26"/>
      <c r="BW735" s="26"/>
      <c r="BX735" s="26"/>
      <c r="BY735" s="26"/>
      <c r="BZ735" s="26"/>
      <c r="CA735" s="26"/>
      <c r="CB735" s="26"/>
      <c r="CC735" s="26"/>
      <c r="CD735" s="26"/>
      <c r="CE735" s="26"/>
      <c r="CF735" s="26" t="s">
        <v>6923</v>
      </c>
      <c r="CG735" s="26"/>
      <c r="CH735" s="26"/>
      <c r="CI735" s="26"/>
      <c r="CJ735" s="26"/>
      <c r="CK735" s="26"/>
      <c r="CL735" s="26"/>
      <c r="CM735" s="26"/>
      <c r="CN735" s="26">
        <v>509</v>
      </c>
      <c r="CO735" s="26">
        <v>298</v>
      </c>
      <c r="CP735" s="26">
        <v>687</v>
      </c>
      <c r="CQ735" s="26">
        <v>1716</v>
      </c>
      <c r="CR735" s="26"/>
      <c r="CS735" s="26" t="s">
        <v>561</v>
      </c>
      <c r="CT735" s="26">
        <v>12</v>
      </c>
      <c r="CU735" s="26"/>
      <c r="CV735" s="26"/>
      <c r="CW735" s="26">
        <v>70130</v>
      </c>
      <c r="CX735" s="26"/>
      <c r="CY735" s="26"/>
      <c r="CZ735" s="26"/>
      <c r="DA735" s="26"/>
      <c r="DB735" s="26"/>
      <c r="DC735" s="26"/>
      <c r="DD735" s="26" t="s">
        <v>545</v>
      </c>
      <c r="DE735" s="26" t="s">
        <v>545</v>
      </c>
      <c r="DF735" s="26" t="s">
        <v>545</v>
      </c>
      <c r="DG735" s="26" t="s">
        <v>545</v>
      </c>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row>
    <row r="736" spans="1:155" x14ac:dyDescent="0.2">
      <c r="A736" s="739">
        <v>11713</v>
      </c>
      <c r="B736" s="26" t="s">
        <v>6924</v>
      </c>
      <c r="C736" s="26"/>
      <c r="D736" s="26"/>
      <c r="E736" s="26"/>
      <c r="F736" s="26"/>
      <c r="G736" s="26"/>
      <c r="H736" s="26"/>
      <c r="I736" s="26"/>
      <c r="J736" s="26" t="s">
        <v>1284</v>
      </c>
      <c r="K736" s="26" t="s">
        <v>1285</v>
      </c>
      <c r="L736" s="26" t="s">
        <v>548</v>
      </c>
      <c r="M736" s="26" t="s">
        <v>1016</v>
      </c>
      <c r="N736" s="26" t="s">
        <v>550</v>
      </c>
      <c r="O736" s="26">
        <v>60196</v>
      </c>
      <c r="P736" s="26"/>
      <c r="Q736" s="26">
        <v>8476054331</v>
      </c>
      <c r="R736" s="26">
        <v>8474135315</v>
      </c>
      <c r="S736" s="26" t="s">
        <v>1286</v>
      </c>
      <c r="T736" s="26" t="s">
        <v>1287</v>
      </c>
      <c r="U736" s="26" t="s">
        <v>1288</v>
      </c>
      <c r="V736" s="26" t="s">
        <v>1289</v>
      </c>
      <c r="W736" s="26" t="s">
        <v>1290</v>
      </c>
      <c r="X736" s="26" t="s">
        <v>1291</v>
      </c>
      <c r="Y736" s="26" t="s">
        <v>1292</v>
      </c>
      <c r="Z736" s="26" t="s">
        <v>661</v>
      </c>
      <c r="AA736" s="26" t="s">
        <v>1293</v>
      </c>
      <c r="AB736" s="26">
        <v>8474135089</v>
      </c>
      <c r="AC736" s="26"/>
      <c r="AD736" s="26">
        <v>8474135315</v>
      </c>
      <c r="AE736" s="26" t="s">
        <v>1294</v>
      </c>
      <c r="AF736" s="26" t="s">
        <v>1284</v>
      </c>
      <c r="AG736" s="26" t="s">
        <v>1285</v>
      </c>
      <c r="AH736" s="26" t="s">
        <v>548</v>
      </c>
      <c r="AI736" s="26" t="s">
        <v>1016</v>
      </c>
      <c r="AJ736" s="26" t="s">
        <v>550</v>
      </c>
      <c r="AK736" s="26">
        <v>60196</v>
      </c>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t="s">
        <v>1295</v>
      </c>
      <c r="CG736" s="26"/>
      <c r="CH736" s="26"/>
      <c r="CI736" s="26"/>
      <c r="CJ736" s="26"/>
      <c r="CK736" s="26"/>
      <c r="CL736" s="26"/>
      <c r="CM736" s="26"/>
      <c r="CN736" s="26">
        <v>1551</v>
      </c>
      <c r="CO736" s="26">
        <v>2993</v>
      </c>
      <c r="CP736" s="26"/>
      <c r="CQ736" s="26"/>
      <c r="CR736" s="26"/>
      <c r="CS736" s="26" t="s">
        <v>561</v>
      </c>
      <c r="CT736" s="26">
        <v>12</v>
      </c>
      <c r="CU736" s="26"/>
      <c r="CV736" s="26"/>
      <c r="CW736" s="26">
        <v>41181</v>
      </c>
      <c r="CX736" s="26"/>
      <c r="CY736" s="26"/>
      <c r="CZ736" s="26"/>
      <c r="DA736" s="26"/>
      <c r="DB736" s="26"/>
      <c r="DC736" s="26"/>
      <c r="DD736" s="26" t="s">
        <v>1286</v>
      </c>
      <c r="DE736" s="26" t="s">
        <v>1287</v>
      </c>
      <c r="DF736" s="26" t="s">
        <v>1288</v>
      </c>
      <c r="DG736" s="26" t="s">
        <v>1289</v>
      </c>
      <c r="DH736" s="26">
        <v>8476054331</v>
      </c>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row>
    <row r="737" spans="1:155" x14ac:dyDescent="0.2">
      <c r="A737" s="739">
        <v>11584</v>
      </c>
      <c r="B737" s="26" t="s">
        <v>6925</v>
      </c>
      <c r="C737" s="26"/>
      <c r="D737" s="26"/>
      <c r="E737" s="26"/>
      <c r="F737" s="26"/>
      <c r="G737" s="26"/>
      <c r="H737" s="26"/>
      <c r="I737" s="26"/>
      <c r="J737" s="26" t="s">
        <v>2639</v>
      </c>
      <c r="K737" s="26" t="s">
        <v>5414</v>
      </c>
      <c r="L737" s="26" t="s">
        <v>2641</v>
      </c>
      <c r="M737" s="26" t="s">
        <v>1635</v>
      </c>
      <c r="N737" s="26" t="s">
        <v>1178</v>
      </c>
      <c r="O737" s="26">
        <v>37402</v>
      </c>
      <c r="P737" s="26">
        <v>1330</v>
      </c>
      <c r="Q737" s="26">
        <v>4232941882</v>
      </c>
      <c r="R737" s="26"/>
      <c r="S737" s="26" t="s">
        <v>755</v>
      </c>
      <c r="T737" s="26" t="s">
        <v>5415</v>
      </c>
      <c r="U737" s="26" t="s">
        <v>855</v>
      </c>
      <c r="V737" s="26" t="s">
        <v>5416</v>
      </c>
      <c r="W737" s="26" t="s">
        <v>6926</v>
      </c>
      <c r="X737" s="26" t="s">
        <v>2584</v>
      </c>
      <c r="Y737" s="26" t="s">
        <v>2645</v>
      </c>
      <c r="Z737" s="26" t="s">
        <v>661</v>
      </c>
      <c r="AA737" s="26" t="s">
        <v>2647</v>
      </c>
      <c r="AB737" s="26">
        <v>4232944169</v>
      </c>
      <c r="AC737" s="26">
        <v>44169</v>
      </c>
      <c r="AD737" s="26">
        <v>4232942415</v>
      </c>
      <c r="AE737" s="26" t="s">
        <v>2648</v>
      </c>
      <c r="AF737" s="26" t="s">
        <v>2639</v>
      </c>
      <c r="AG737" s="26" t="s">
        <v>2640</v>
      </c>
      <c r="AH737" s="26" t="s">
        <v>2641</v>
      </c>
      <c r="AI737" s="26" t="s">
        <v>1635</v>
      </c>
      <c r="AJ737" s="26" t="s">
        <v>1178</v>
      </c>
      <c r="AK737" s="26">
        <v>37402</v>
      </c>
      <c r="AL737" s="26" t="s">
        <v>545</v>
      </c>
      <c r="AM737" s="26" t="s">
        <v>562</v>
      </c>
      <c r="AN737" s="26" t="s">
        <v>2520</v>
      </c>
      <c r="AO737" s="26" t="s">
        <v>6927</v>
      </c>
      <c r="AP737" s="26" t="s">
        <v>5708</v>
      </c>
      <c r="AQ737" s="26">
        <v>4232945519</v>
      </c>
      <c r="AR737" s="26">
        <v>45519</v>
      </c>
      <c r="AS737" s="26">
        <v>4232942415</v>
      </c>
      <c r="AT737" s="26" t="s">
        <v>2651</v>
      </c>
      <c r="AU737" s="26" t="s">
        <v>2639</v>
      </c>
      <c r="AV737" s="26" t="s">
        <v>6928</v>
      </c>
      <c r="AW737" s="26" t="s">
        <v>2641</v>
      </c>
      <c r="AX737" s="26" t="s">
        <v>1635</v>
      </c>
      <c r="AY737" s="26" t="s">
        <v>1178</v>
      </c>
      <c r="AZ737" s="26" t="s">
        <v>2652</v>
      </c>
      <c r="BA737" s="26" t="s">
        <v>545</v>
      </c>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t="s">
        <v>6929</v>
      </c>
      <c r="CG737" s="26"/>
      <c r="CH737" s="26"/>
      <c r="CI737" s="26"/>
      <c r="CJ737" s="26"/>
      <c r="CK737" s="26"/>
      <c r="CL737" s="26"/>
      <c r="CM737" s="26"/>
      <c r="CN737" s="26">
        <v>1425</v>
      </c>
      <c r="CO737" s="26">
        <v>2211</v>
      </c>
      <c r="CP737" s="26">
        <v>2212</v>
      </c>
      <c r="CQ737" s="26"/>
      <c r="CR737" s="26"/>
      <c r="CS737" s="26" t="s">
        <v>561</v>
      </c>
      <c r="CT737" s="26">
        <v>12</v>
      </c>
      <c r="CU737" s="26"/>
      <c r="CV737" s="26"/>
      <c r="CW737" s="26">
        <v>67601</v>
      </c>
      <c r="CX737" s="740">
        <v>565</v>
      </c>
      <c r="CY737" s="26"/>
      <c r="CZ737" s="26"/>
      <c r="DA737" s="26"/>
      <c r="DB737" s="26"/>
      <c r="DC737" s="26"/>
      <c r="DD737" s="26" t="s">
        <v>562</v>
      </c>
      <c r="DE737" s="26" t="s">
        <v>2520</v>
      </c>
      <c r="DF737" s="26" t="s">
        <v>5418</v>
      </c>
      <c r="DG737" s="26" t="s">
        <v>5419</v>
      </c>
      <c r="DH737" s="26">
        <v>4232945519</v>
      </c>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c r="EE737" s="26"/>
      <c r="EF737" s="26"/>
      <c r="EG737" s="26"/>
      <c r="EH737" s="26"/>
      <c r="EI737" s="26"/>
      <c r="EJ737" s="26"/>
      <c r="EK737" s="26"/>
      <c r="EL737" s="26"/>
      <c r="EM737" s="26"/>
      <c r="EN737" s="26"/>
      <c r="EO737" s="26"/>
      <c r="EP737" s="26"/>
      <c r="EQ737" s="26"/>
      <c r="ER737" s="26"/>
      <c r="ES737" s="26"/>
      <c r="ET737" s="26"/>
      <c r="EU737" s="26"/>
      <c r="EV737" s="26"/>
      <c r="EW737" s="26"/>
      <c r="EX737" s="26"/>
      <c r="EY737" s="26"/>
    </row>
    <row r="738" spans="1:155" x14ac:dyDescent="0.2">
      <c r="A738" s="739">
        <v>10279</v>
      </c>
      <c r="B738" s="26" t="s">
        <v>6930</v>
      </c>
      <c r="C738" s="26"/>
      <c r="D738" s="26"/>
      <c r="E738" s="26"/>
      <c r="F738" s="26"/>
      <c r="G738" s="26"/>
      <c r="H738" s="26"/>
      <c r="I738" s="26"/>
      <c r="J738" s="26" t="s">
        <v>2639</v>
      </c>
      <c r="K738" s="26" t="s">
        <v>5414</v>
      </c>
      <c r="L738" s="26" t="s">
        <v>2641</v>
      </c>
      <c r="M738" s="26" t="s">
        <v>1635</v>
      </c>
      <c r="N738" s="26" t="s">
        <v>1178</v>
      </c>
      <c r="O738" s="26">
        <v>37402</v>
      </c>
      <c r="P738" s="26" t="s">
        <v>545</v>
      </c>
      <c r="Q738" s="26">
        <v>4232944169</v>
      </c>
      <c r="R738" s="26">
        <v>4232942415</v>
      </c>
      <c r="S738" s="26" t="s">
        <v>755</v>
      </c>
      <c r="T738" s="26" t="s">
        <v>5415</v>
      </c>
      <c r="U738" s="26" t="s">
        <v>855</v>
      </c>
      <c r="V738" s="26" t="s">
        <v>5416</v>
      </c>
      <c r="W738" s="26" t="s">
        <v>2644</v>
      </c>
      <c r="X738" s="26" t="s">
        <v>2584</v>
      </c>
      <c r="Y738" s="26" t="s">
        <v>2645</v>
      </c>
      <c r="Z738" s="26" t="s">
        <v>661</v>
      </c>
      <c r="AA738" s="26" t="s">
        <v>2647</v>
      </c>
      <c r="AB738" s="26">
        <v>4232944169</v>
      </c>
      <c r="AC738" s="26">
        <v>44169</v>
      </c>
      <c r="AD738" s="26">
        <v>4232941800</v>
      </c>
      <c r="AE738" s="26" t="s">
        <v>2648</v>
      </c>
      <c r="AF738" s="26" t="s">
        <v>2639</v>
      </c>
      <c r="AG738" s="26" t="s">
        <v>2640</v>
      </c>
      <c r="AH738" s="26" t="s">
        <v>2641</v>
      </c>
      <c r="AI738" s="26" t="s">
        <v>1635</v>
      </c>
      <c r="AJ738" s="26" t="s">
        <v>1178</v>
      </c>
      <c r="AK738" s="26">
        <v>37402</v>
      </c>
      <c r="AL738" s="26" t="s">
        <v>545</v>
      </c>
      <c r="AM738" s="26" t="s">
        <v>562</v>
      </c>
      <c r="AN738" s="26" t="s">
        <v>2649</v>
      </c>
      <c r="AO738" s="26" t="s">
        <v>2650</v>
      </c>
      <c r="AP738" s="26" t="s">
        <v>2647</v>
      </c>
      <c r="AQ738" s="26">
        <v>4232945519</v>
      </c>
      <c r="AR738" s="26">
        <v>45519</v>
      </c>
      <c r="AS738" s="26">
        <v>4232941800</v>
      </c>
      <c r="AT738" s="26" t="s">
        <v>2651</v>
      </c>
      <c r="AU738" s="26" t="s">
        <v>2639</v>
      </c>
      <c r="AV738" s="26" t="s">
        <v>545</v>
      </c>
      <c r="AW738" s="26" t="s">
        <v>2641</v>
      </c>
      <c r="AX738" s="26" t="s">
        <v>1635</v>
      </c>
      <c r="AY738" s="26" t="s">
        <v>1178</v>
      </c>
      <c r="AZ738" s="26" t="s">
        <v>2652</v>
      </c>
      <c r="BA738" s="26" t="s">
        <v>545</v>
      </c>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t="s">
        <v>2653</v>
      </c>
      <c r="CG738" s="26"/>
      <c r="CH738" s="26"/>
      <c r="CI738" s="26"/>
      <c r="CJ738" s="26"/>
      <c r="CK738" s="26"/>
      <c r="CL738" s="26"/>
      <c r="CM738" s="26"/>
      <c r="CN738" s="26">
        <v>1024</v>
      </c>
      <c r="CO738" s="26">
        <v>620</v>
      </c>
      <c r="CP738" s="26">
        <v>695</v>
      </c>
      <c r="CQ738" s="26"/>
      <c r="CR738" s="26"/>
      <c r="CS738" s="26" t="s">
        <v>561</v>
      </c>
      <c r="CT738" s="26">
        <v>12</v>
      </c>
      <c r="CU738" s="26"/>
      <c r="CV738" s="26"/>
      <c r="CW738" s="26">
        <v>62235</v>
      </c>
      <c r="CX738" s="740">
        <v>565</v>
      </c>
      <c r="CY738" s="26"/>
      <c r="CZ738" s="26"/>
      <c r="DA738" s="26"/>
      <c r="DB738" s="26"/>
      <c r="DC738" s="26"/>
      <c r="DD738" s="26" t="s">
        <v>562</v>
      </c>
      <c r="DE738" s="26" t="s">
        <v>2649</v>
      </c>
      <c r="DF738" s="26" t="s">
        <v>5418</v>
      </c>
      <c r="DG738" s="26" t="s">
        <v>5419</v>
      </c>
      <c r="DH738" s="26">
        <v>4232945519</v>
      </c>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c r="EE738" s="26"/>
      <c r="EF738" s="26"/>
      <c r="EG738" s="26"/>
      <c r="EH738" s="26"/>
      <c r="EI738" s="26"/>
      <c r="EJ738" s="26"/>
      <c r="EK738" s="26"/>
      <c r="EL738" s="26"/>
      <c r="EM738" s="26"/>
      <c r="EN738" s="26"/>
      <c r="EO738" s="26"/>
      <c r="EP738" s="26"/>
      <c r="EQ738" s="26"/>
      <c r="ER738" s="26"/>
      <c r="ES738" s="26"/>
      <c r="ET738" s="26"/>
      <c r="EU738" s="26"/>
      <c r="EV738" s="26"/>
      <c r="EW738" s="26"/>
      <c r="EX738" s="26"/>
      <c r="EY738" s="26"/>
    </row>
    <row r="739" spans="1:155" x14ac:dyDescent="0.2">
      <c r="A739" s="739">
        <v>11190</v>
      </c>
      <c r="B739" s="26" t="s">
        <v>6931</v>
      </c>
      <c r="C739" s="26"/>
      <c r="D739" s="26"/>
      <c r="E739" s="26"/>
      <c r="F739" s="26"/>
      <c r="G739" s="26"/>
      <c r="H739" s="26"/>
      <c r="I739" s="26"/>
      <c r="J739" s="26" t="s">
        <v>3997</v>
      </c>
      <c r="K739" s="26" t="s">
        <v>3998</v>
      </c>
      <c r="L739" s="26" t="s">
        <v>1053</v>
      </c>
      <c r="M739" s="26" t="s">
        <v>1016</v>
      </c>
      <c r="N739" s="26" t="s">
        <v>550</v>
      </c>
      <c r="O739" s="738">
        <v>60606</v>
      </c>
      <c r="P739" s="26" t="s">
        <v>545</v>
      </c>
      <c r="Q739" s="26">
        <v>8009593894</v>
      </c>
      <c r="R739" s="26">
        <v>8557841586</v>
      </c>
      <c r="S739" s="26" t="s">
        <v>1026</v>
      </c>
      <c r="T739" s="26" t="s">
        <v>3999</v>
      </c>
      <c r="U739" s="26" t="s">
        <v>647</v>
      </c>
      <c r="V739" s="26" t="s">
        <v>4007</v>
      </c>
      <c r="W739" s="26" t="s">
        <v>4001</v>
      </c>
      <c r="X739" s="26" t="s">
        <v>4002</v>
      </c>
      <c r="Y739" s="26" t="s">
        <v>4003</v>
      </c>
      <c r="Z739" s="26" t="s">
        <v>619</v>
      </c>
      <c r="AA739" s="26" t="s">
        <v>3996</v>
      </c>
      <c r="AB739" s="26">
        <v>3123867444</v>
      </c>
      <c r="AC739" s="26"/>
      <c r="AD739" s="26">
        <v>3122731984</v>
      </c>
      <c r="AE739" s="26" t="s">
        <v>4004</v>
      </c>
      <c r="AF739" s="26" t="s">
        <v>3997</v>
      </c>
      <c r="AG739" s="26" t="s">
        <v>3130</v>
      </c>
      <c r="AH739" s="26" t="s">
        <v>1053</v>
      </c>
      <c r="AI739" s="26" t="s">
        <v>1016</v>
      </c>
      <c r="AJ739" s="26" t="s">
        <v>550</v>
      </c>
      <c r="AK739" s="548">
        <v>60606</v>
      </c>
      <c r="AL739" s="26" t="s">
        <v>545</v>
      </c>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t="s">
        <v>6932</v>
      </c>
      <c r="CG739" s="26"/>
      <c r="CH739" s="26"/>
      <c r="CI739" s="26"/>
      <c r="CJ739" s="26"/>
      <c r="CK739" s="26"/>
      <c r="CL739" s="26"/>
      <c r="CM739" s="26"/>
      <c r="CN739" s="26">
        <v>1060</v>
      </c>
      <c r="CO739" s="26">
        <v>795</v>
      </c>
      <c r="CP739" s="26"/>
      <c r="CQ739" s="26"/>
      <c r="CR739" s="26"/>
      <c r="CS739" s="26" t="s">
        <v>561</v>
      </c>
      <c r="CT739" s="26">
        <v>12</v>
      </c>
      <c r="CU739" s="26"/>
      <c r="CV739" s="26"/>
      <c r="CW739" s="26">
        <v>84530</v>
      </c>
      <c r="CX739" s="26" t="s">
        <v>545</v>
      </c>
      <c r="CY739" s="26"/>
      <c r="CZ739" s="26"/>
      <c r="DA739" s="26"/>
      <c r="DB739" s="26"/>
      <c r="DC739" s="26"/>
      <c r="DD739" s="26" t="s">
        <v>883</v>
      </c>
      <c r="DE739" s="26" t="s">
        <v>4005</v>
      </c>
      <c r="DF739" s="26" t="s">
        <v>4006</v>
      </c>
      <c r="DG739" s="26" t="s">
        <v>4007</v>
      </c>
      <c r="DH739" s="26">
        <v>3129770904</v>
      </c>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c r="EE739" s="26"/>
      <c r="EF739" s="26"/>
      <c r="EG739" s="26"/>
      <c r="EH739" s="26"/>
      <c r="EI739" s="26"/>
      <c r="EJ739" s="26"/>
      <c r="EK739" s="26"/>
      <c r="EL739" s="26"/>
      <c r="EM739" s="26"/>
      <c r="EN739" s="26"/>
      <c r="EO739" s="26"/>
      <c r="EP739" s="26"/>
      <c r="EQ739" s="26"/>
      <c r="ER739" s="26"/>
      <c r="ES739" s="26"/>
      <c r="ET739" s="26"/>
      <c r="EU739" s="26"/>
      <c r="EV739" s="26"/>
      <c r="EW739" s="26"/>
      <c r="EX739" s="26"/>
      <c r="EY739" s="26"/>
    </row>
    <row r="740" spans="1:155" x14ac:dyDescent="0.2">
      <c r="A740" s="739">
        <v>10280</v>
      </c>
      <c r="B740" s="26" t="s">
        <v>6933</v>
      </c>
      <c r="C740" s="26"/>
      <c r="D740" s="26"/>
      <c r="E740" s="26"/>
      <c r="F740" s="26"/>
      <c r="G740" s="26"/>
      <c r="H740" s="26"/>
      <c r="I740" s="26"/>
      <c r="J740" s="26" t="s">
        <v>6934</v>
      </c>
      <c r="K740" s="26" t="s">
        <v>6935</v>
      </c>
      <c r="L740" s="26" t="s">
        <v>1715</v>
      </c>
      <c r="M740" s="26" t="s">
        <v>6936</v>
      </c>
      <c r="N740" s="26" t="s">
        <v>973</v>
      </c>
      <c r="O740" s="738">
        <v>78288</v>
      </c>
      <c r="P740" s="26">
        <v>4031</v>
      </c>
      <c r="Q740" s="26">
        <v>2104989908</v>
      </c>
      <c r="R740" s="26">
        <v>2104982723</v>
      </c>
      <c r="S740" s="26" t="s">
        <v>6937</v>
      </c>
      <c r="T740" s="26" t="s">
        <v>6938</v>
      </c>
      <c r="U740" s="26" t="s">
        <v>553</v>
      </c>
      <c r="V740" s="26" t="s">
        <v>6939</v>
      </c>
      <c r="W740" s="26" t="s">
        <v>6940</v>
      </c>
      <c r="X740" s="26" t="s">
        <v>1538</v>
      </c>
      <c r="Y740" s="26" t="s">
        <v>6941</v>
      </c>
      <c r="Z740" s="26" t="s">
        <v>6033</v>
      </c>
      <c r="AA740" s="26" t="s">
        <v>6933</v>
      </c>
      <c r="AB740" s="26">
        <v>2109901753</v>
      </c>
      <c r="AC740" s="26"/>
      <c r="AD740" s="26"/>
      <c r="AE740" s="26" t="s">
        <v>6939</v>
      </c>
      <c r="AF740" s="26" t="s">
        <v>6934</v>
      </c>
      <c r="AG740" s="26" t="s">
        <v>6935</v>
      </c>
      <c r="AH740" s="26" t="s">
        <v>1715</v>
      </c>
      <c r="AI740" s="26" t="s">
        <v>6936</v>
      </c>
      <c r="AJ740" s="26" t="s">
        <v>973</v>
      </c>
      <c r="AK740" s="548">
        <v>78288</v>
      </c>
      <c r="AL740" s="26">
        <v>4031</v>
      </c>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t="s">
        <v>6942</v>
      </c>
      <c r="CG740" s="26"/>
      <c r="CH740" s="26"/>
      <c r="CI740" s="26"/>
      <c r="CJ740" s="26"/>
      <c r="CK740" s="26"/>
      <c r="CL740" s="26"/>
      <c r="CM740" s="26"/>
      <c r="CN740" s="26">
        <v>1025</v>
      </c>
      <c r="CO740" s="26">
        <v>532</v>
      </c>
      <c r="CP740" s="26"/>
      <c r="CQ740" s="26"/>
      <c r="CR740" s="26"/>
      <c r="CS740" s="26" t="s">
        <v>561</v>
      </c>
      <c r="CT740" s="26">
        <v>12</v>
      </c>
      <c r="CU740" s="26"/>
      <c r="CV740" s="26"/>
      <c r="CW740" s="26">
        <v>69663</v>
      </c>
      <c r="CX740" s="740">
        <v>200</v>
      </c>
      <c r="CY740" s="26"/>
      <c r="CZ740" s="26"/>
      <c r="DA740" s="26"/>
      <c r="DB740" s="26"/>
      <c r="DC740" s="26"/>
      <c r="DD740" s="26" t="s">
        <v>755</v>
      </c>
      <c r="DE740" s="26" t="s">
        <v>6943</v>
      </c>
      <c r="DF740" s="26" t="s">
        <v>6944</v>
      </c>
      <c r="DG740" s="26" t="s">
        <v>6939</v>
      </c>
      <c r="DH740" s="26">
        <v>2104256515</v>
      </c>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c r="EE740" s="26"/>
      <c r="EF740" s="26"/>
      <c r="EG740" s="26"/>
      <c r="EH740" s="26"/>
      <c r="EI740" s="26"/>
      <c r="EJ740" s="26"/>
      <c r="EK740" s="26"/>
      <c r="EL740" s="26"/>
      <c r="EM740" s="26"/>
      <c r="EN740" s="26"/>
      <c r="EO740" s="26"/>
      <c r="EP740" s="26"/>
      <c r="EQ740" s="26"/>
      <c r="ER740" s="26"/>
      <c r="ES740" s="26"/>
      <c r="ET740" s="26"/>
      <c r="EU740" s="26"/>
      <c r="EV740" s="26"/>
      <c r="EW740" s="26"/>
      <c r="EX740" s="26"/>
      <c r="EY740" s="26"/>
    </row>
    <row r="741" spans="1:155" x14ac:dyDescent="0.2">
      <c r="A741" s="739">
        <v>10281</v>
      </c>
      <c r="B741" s="26" t="s">
        <v>6945</v>
      </c>
      <c r="C741" s="26" t="s">
        <v>545</v>
      </c>
      <c r="D741" s="26"/>
      <c r="E741" s="26"/>
      <c r="F741" s="26"/>
      <c r="G741" s="26" t="s">
        <v>545</v>
      </c>
      <c r="H741" s="26" t="s">
        <v>545</v>
      </c>
      <c r="I741" s="26" t="s">
        <v>545</v>
      </c>
      <c r="J741" s="26" t="s">
        <v>6946</v>
      </c>
      <c r="K741" s="26"/>
      <c r="L741" s="26" t="s">
        <v>6947</v>
      </c>
      <c r="M741" s="26"/>
      <c r="N741" s="26" t="s">
        <v>6948</v>
      </c>
      <c r="O741" s="26">
        <v>72203</v>
      </c>
      <c r="P741" s="26">
        <v>1650</v>
      </c>
      <c r="Q741" s="26">
        <v>5012128868</v>
      </c>
      <c r="R741" s="26">
        <v>5012358484</v>
      </c>
      <c r="S741" s="26" t="s">
        <v>2528</v>
      </c>
      <c r="T741" s="26" t="s">
        <v>6949</v>
      </c>
      <c r="U741" s="26" t="s">
        <v>855</v>
      </c>
      <c r="V741" s="26" t="s">
        <v>6950</v>
      </c>
      <c r="W741" s="26" t="s">
        <v>6951</v>
      </c>
      <c r="X741" s="26" t="s">
        <v>1945</v>
      </c>
      <c r="Y741" s="26" t="s">
        <v>1525</v>
      </c>
      <c r="Z741" s="26" t="s">
        <v>6952</v>
      </c>
      <c r="AA741" s="26" t="s">
        <v>6953</v>
      </c>
      <c r="AB741" s="26">
        <v>5012128833</v>
      </c>
      <c r="AC741" s="26"/>
      <c r="AD741" s="26">
        <v>5012358405</v>
      </c>
      <c r="AE741" s="26" t="s">
        <v>6954</v>
      </c>
      <c r="AF741" s="26" t="s">
        <v>6946</v>
      </c>
      <c r="AG741" s="26" t="s">
        <v>545</v>
      </c>
      <c r="AH741" s="26" t="s">
        <v>6947</v>
      </c>
      <c r="AI741" s="26"/>
      <c r="AJ741" s="26" t="s">
        <v>6948</v>
      </c>
      <c r="AK741" s="26">
        <v>72203</v>
      </c>
      <c r="AL741" s="26">
        <v>1650</v>
      </c>
      <c r="AM741" s="26" t="s">
        <v>1957</v>
      </c>
      <c r="AN741" s="26" t="s">
        <v>6955</v>
      </c>
      <c r="AO741" s="26" t="s">
        <v>738</v>
      </c>
      <c r="AP741" s="26" t="s">
        <v>6953</v>
      </c>
      <c r="AQ741" s="26">
        <v>5012128905</v>
      </c>
      <c r="AR741" s="26"/>
      <c r="AS741" s="26">
        <v>5012358405</v>
      </c>
      <c r="AT741" s="26" t="s">
        <v>6956</v>
      </c>
      <c r="AU741" s="26" t="s">
        <v>6946</v>
      </c>
      <c r="AV741" s="26" t="s">
        <v>545</v>
      </c>
      <c r="AW741" s="26" t="s">
        <v>6947</v>
      </c>
      <c r="AX741" s="26"/>
      <c r="AY741" s="26" t="s">
        <v>6948</v>
      </c>
      <c r="AZ741" s="26" t="s">
        <v>6957</v>
      </c>
      <c r="BA741" s="26" t="s">
        <v>6958</v>
      </c>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t="s">
        <v>6959</v>
      </c>
      <c r="CG741" s="26"/>
      <c r="CH741" s="26"/>
      <c r="CI741" s="26"/>
      <c r="CJ741" s="26"/>
      <c r="CK741" s="26"/>
      <c r="CL741" s="26"/>
      <c r="CM741" s="26"/>
      <c r="CN741" s="26">
        <v>489</v>
      </c>
      <c r="CO741" s="26">
        <v>561</v>
      </c>
      <c r="CP741" s="26">
        <v>455</v>
      </c>
      <c r="CQ741" s="26"/>
      <c r="CR741" s="26"/>
      <c r="CS741" s="26" t="s">
        <v>561</v>
      </c>
      <c r="CT741" s="26">
        <v>12</v>
      </c>
      <c r="CU741" s="26"/>
      <c r="CV741" s="26"/>
      <c r="CW741" s="26">
        <v>94358</v>
      </c>
      <c r="CX741" s="740">
        <v>876</v>
      </c>
      <c r="CY741" s="26"/>
      <c r="CZ741" s="26"/>
      <c r="DA741" s="26"/>
      <c r="DB741" s="26"/>
      <c r="DC741" s="26" t="s">
        <v>545</v>
      </c>
      <c r="DD741" s="26" t="s">
        <v>750</v>
      </c>
      <c r="DE741" s="26" t="s">
        <v>6960</v>
      </c>
      <c r="DF741" s="26" t="s">
        <v>6961</v>
      </c>
      <c r="DG741" s="26" t="s">
        <v>6962</v>
      </c>
      <c r="DH741" s="26">
        <v>5012128861</v>
      </c>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row>
    <row r="742" spans="1:155" x14ac:dyDescent="0.2">
      <c r="A742" s="739">
        <v>11715</v>
      </c>
      <c r="B742" s="26" t="s">
        <v>6963</v>
      </c>
      <c r="C742" s="26"/>
      <c r="D742" s="26"/>
      <c r="E742" s="26"/>
      <c r="F742" s="26"/>
      <c r="G742" s="26"/>
      <c r="H742" s="26"/>
      <c r="I742" s="26"/>
      <c r="J742" s="26" t="s">
        <v>6964</v>
      </c>
      <c r="K742" s="26"/>
      <c r="L742" s="26" t="s">
        <v>6965</v>
      </c>
      <c r="M742" s="26"/>
      <c r="N742" s="26" t="s">
        <v>754</v>
      </c>
      <c r="O742" s="26">
        <v>13503</v>
      </c>
      <c r="P742" s="26">
        <v>530</v>
      </c>
      <c r="Q742" s="26">
        <v>8005988422</v>
      </c>
      <c r="R742" s="26"/>
      <c r="S742" s="26" t="s">
        <v>2528</v>
      </c>
      <c r="T742" s="26" t="s">
        <v>6966</v>
      </c>
      <c r="U742" s="26" t="s">
        <v>553</v>
      </c>
      <c r="V742" s="26" t="s">
        <v>6967</v>
      </c>
      <c r="W742" s="26" t="s">
        <v>6968</v>
      </c>
      <c r="X742" s="26" t="s">
        <v>2155</v>
      </c>
      <c r="Y742" s="26" t="s">
        <v>6969</v>
      </c>
      <c r="Z742" s="26" t="s">
        <v>6970</v>
      </c>
      <c r="AA742" s="26" t="s">
        <v>6963</v>
      </c>
      <c r="AB742" s="26">
        <v>3157342409</v>
      </c>
      <c r="AC742" s="26"/>
      <c r="AD742" s="26"/>
      <c r="AE742" s="26" t="s">
        <v>6971</v>
      </c>
      <c r="AF742" s="26" t="s">
        <v>6964</v>
      </c>
      <c r="AG742" s="26" t="s">
        <v>545</v>
      </c>
      <c r="AH742" s="26" t="s">
        <v>6965</v>
      </c>
      <c r="AI742" s="26"/>
      <c r="AJ742" s="26" t="s">
        <v>754</v>
      </c>
      <c r="AK742" s="26">
        <v>13503</v>
      </c>
      <c r="AL742" s="26">
        <v>530</v>
      </c>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t="s">
        <v>6972</v>
      </c>
      <c r="CG742" s="26"/>
      <c r="CH742" s="26"/>
      <c r="CI742" s="26"/>
      <c r="CJ742" s="26"/>
      <c r="CK742" s="26"/>
      <c r="CL742" s="26"/>
      <c r="CM742" s="26"/>
      <c r="CN742" s="26">
        <v>1553</v>
      </c>
      <c r="CO742" s="26">
        <v>1876</v>
      </c>
      <c r="CP742" s="26"/>
      <c r="CQ742" s="26"/>
      <c r="CR742" s="26"/>
      <c r="CS742" s="26" t="s">
        <v>561</v>
      </c>
      <c r="CT742" s="26">
        <v>12</v>
      </c>
      <c r="CU742" s="26"/>
      <c r="CV742" s="26"/>
      <c r="CW742" s="26">
        <v>25976</v>
      </c>
      <c r="CX742" s="26"/>
      <c r="CY742" s="26"/>
      <c r="CZ742" s="26"/>
      <c r="DA742" s="26"/>
      <c r="DB742" s="26"/>
      <c r="DC742" s="26"/>
      <c r="DD742" s="26" t="s">
        <v>6973</v>
      </c>
      <c r="DE742" s="26" t="s">
        <v>4341</v>
      </c>
      <c r="DF742" s="26" t="s">
        <v>6974</v>
      </c>
      <c r="DG742" s="26" t="s">
        <v>6975</v>
      </c>
      <c r="DH742" s="26">
        <v>3157342954</v>
      </c>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c r="EE742" s="26"/>
      <c r="EF742" s="26"/>
      <c r="EG742" s="26"/>
      <c r="EH742" s="26"/>
      <c r="EI742" s="26"/>
      <c r="EJ742" s="26"/>
      <c r="EK742" s="26"/>
      <c r="EL742" s="26"/>
      <c r="EM742" s="26"/>
      <c r="EN742" s="26"/>
      <c r="EO742" s="26"/>
      <c r="EP742" s="26"/>
      <c r="EQ742" s="26"/>
      <c r="ER742" s="26"/>
      <c r="ES742" s="26"/>
      <c r="ET742" s="26"/>
      <c r="EU742" s="26"/>
      <c r="EV742" s="26"/>
      <c r="EW742" s="26"/>
      <c r="EX742" s="26"/>
      <c r="EY742" s="26"/>
    </row>
    <row r="743" spans="1:155" x14ac:dyDescent="0.2">
      <c r="A743" s="739">
        <v>10282</v>
      </c>
      <c r="B743" s="26" t="s">
        <v>6976</v>
      </c>
      <c r="C743" s="26"/>
      <c r="D743" s="26"/>
      <c r="E743" s="26"/>
      <c r="F743" s="26"/>
      <c r="G743" s="26"/>
      <c r="H743" s="26"/>
      <c r="I743" s="26"/>
      <c r="J743" s="26" t="s">
        <v>1098</v>
      </c>
      <c r="K743" s="26"/>
      <c r="L743" s="26" t="s">
        <v>1053</v>
      </c>
      <c r="M743" s="26" t="s">
        <v>1016</v>
      </c>
      <c r="N743" s="26" t="s">
        <v>550</v>
      </c>
      <c r="O743" s="26">
        <v>60606</v>
      </c>
      <c r="P743" s="26" t="s">
        <v>545</v>
      </c>
      <c r="Q743" s="26">
        <v>3128225000</v>
      </c>
      <c r="R743" s="26"/>
      <c r="S743" s="26" t="s">
        <v>1100</v>
      </c>
      <c r="T743" s="26" t="s">
        <v>1101</v>
      </c>
      <c r="U743" s="26" t="s">
        <v>1102</v>
      </c>
      <c r="V743" s="26" t="s">
        <v>1103</v>
      </c>
      <c r="W743" s="26" t="s">
        <v>6977</v>
      </c>
      <c r="X743" s="26" t="s">
        <v>1105</v>
      </c>
      <c r="Y743" s="26" t="s">
        <v>1106</v>
      </c>
      <c r="Z743" s="26" t="s">
        <v>1107</v>
      </c>
      <c r="AA743" s="26" t="s">
        <v>1108</v>
      </c>
      <c r="AB743" s="26">
        <v>3128222739</v>
      </c>
      <c r="AC743" s="26"/>
      <c r="AD743" s="26">
        <v>3122604640</v>
      </c>
      <c r="AE743" s="26" t="s">
        <v>1109</v>
      </c>
      <c r="AF743" s="26" t="s">
        <v>1098</v>
      </c>
      <c r="AG743" s="26" t="s">
        <v>545</v>
      </c>
      <c r="AH743" s="26" t="s">
        <v>1053</v>
      </c>
      <c r="AI743" s="26" t="s">
        <v>1016</v>
      </c>
      <c r="AJ743" s="26" t="s">
        <v>550</v>
      </c>
      <c r="AK743" s="26">
        <v>60606</v>
      </c>
      <c r="AL743" s="26" t="s">
        <v>545</v>
      </c>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t="s">
        <v>1110</v>
      </c>
      <c r="CG743" s="26"/>
      <c r="CH743" s="26"/>
      <c r="CI743" s="26"/>
      <c r="CJ743" s="26"/>
      <c r="CK743" s="26"/>
      <c r="CL743" s="26"/>
      <c r="CM743" s="26"/>
      <c r="CN743" s="26">
        <v>1026</v>
      </c>
      <c r="CO743" s="26">
        <v>678</v>
      </c>
      <c r="CP743" s="26"/>
      <c r="CQ743" s="26"/>
      <c r="CR743" s="26"/>
      <c r="CS743" s="26" t="s">
        <v>561</v>
      </c>
      <c r="CT743" s="26">
        <v>12</v>
      </c>
      <c r="CU743" s="26"/>
      <c r="CV743" s="26"/>
      <c r="CW743" s="26">
        <v>20508</v>
      </c>
      <c r="CX743" s="740">
        <v>218</v>
      </c>
      <c r="CY743" s="26"/>
      <c r="CZ743" s="26"/>
      <c r="DA743" s="26"/>
      <c r="DB743" s="26"/>
      <c r="DC743" s="26"/>
      <c r="DD743" s="26" t="s">
        <v>1111</v>
      </c>
      <c r="DE743" s="26" t="s">
        <v>1112</v>
      </c>
      <c r="DF743" s="26" t="s">
        <v>1113</v>
      </c>
      <c r="DG743" s="26" t="s">
        <v>1114</v>
      </c>
      <c r="DH743" s="26">
        <v>3128224121</v>
      </c>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c r="EE743" s="26"/>
      <c r="EF743" s="26"/>
      <c r="EG743" s="26"/>
      <c r="EH743" s="26"/>
      <c r="EI743" s="26"/>
      <c r="EJ743" s="26"/>
      <c r="EK743" s="26"/>
      <c r="EL743" s="26"/>
      <c r="EM743" s="26"/>
      <c r="EN743" s="26"/>
      <c r="EO743" s="26"/>
      <c r="EP743" s="26"/>
      <c r="EQ743" s="26"/>
      <c r="ER743" s="26"/>
      <c r="ES743" s="26"/>
      <c r="ET743" s="26"/>
      <c r="EU743" s="26"/>
      <c r="EV743" s="26"/>
      <c r="EW743" s="26"/>
      <c r="EX743" s="26"/>
      <c r="EY743" s="26"/>
    </row>
    <row r="744" spans="1:155" x14ac:dyDescent="0.2">
      <c r="A744" s="739">
        <v>10125</v>
      </c>
      <c r="B744" s="26" t="s">
        <v>6978</v>
      </c>
      <c r="C744" s="26"/>
      <c r="D744" s="26"/>
      <c r="E744" s="26"/>
      <c r="F744" s="26"/>
      <c r="G744" s="26"/>
      <c r="H744" s="26"/>
      <c r="I744" s="26"/>
      <c r="J744" s="26" t="s">
        <v>6979</v>
      </c>
      <c r="K744" s="26" t="s">
        <v>6980</v>
      </c>
      <c r="L744" s="26" t="s">
        <v>1053</v>
      </c>
      <c r="M744" s="26" t="s">
        <v>1016</v>
      </c>
      <c r="N744" s="26" t="s">
        <v>550</v>
      </c>
      <c r="O744" s="26">
        <v>60606</v>
      </c>
      <c r="P744" s="26" t="s">
        <v>545</v>
      </c>
      <c r="Q744" s="26">
        <v>8335521772</v>
      </c>
      <c r="R744" s="26">
        <v>7734960947</v>
      </c>
      <c r="S744" s="26" t="s">
        <v>5200</v>
      </c>
      <c r="T744" s="26" t="s">
        <v>6981</v>
      </c>
      <c r="U744" s="26" t="s">
        <v>553</v>
      </c>
      <c r="V744" s="26" t="s">
        <v>6982</v>
      </c>
      <c r="W744" s="26" t="s">
        <v>6983</v>
      </c>
      <c r="X744" s="26" t="s">
        <v>1195</v>
      </c>
      <c r="Y744" s="26" t="s">
        <v>6984</v>
      </c>
      <c r="Z744" s="26" t="s">
        <v>2349</v>
      </c>
      <c r="AA744" s="26" t="s">
        <v>6978</v>
      </c>
      <c r="AB744" s="26">
        <v>2193095861</v>
      </c>
      <c r="AC744" s="26"/>
      <c r="AD744" s="26"/>
      <c r="AE744" s="26" t="s">
        <v>6985</v>
      </c>
      <c r="AF744" s="26" t="s">
        <v>6986</v>
      </c>
      <c r="AG744" s="26" t="s">
        <v>6980</v>
      </c>
      <c r="AH744" s="26" t="s">
        <v>1053</v>
      </c>
      <c r="AI744" s="26" t="s">
        <v>1016</v>
      </c>
      <c r="AJ744" s="26" t="s">
        <v>545</v>
      </c>
      <c r="AK744" s="26">
        <v>60606</v>
      </c>
      <c r="AL744" s="26" t="s">
        <v>545</v>
      </c>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t="s">
        <v>6987</v>
      </c>
      <c r="CG744" s="26"/>
      <c r="CH744" s="26"/>
      <c r="CI744" s="26"/>
      <c r="CJ744" s="26"/>
      <c r="CK744" s="26"/>
      <c r="CL744" s="26"/>
      <c r="CM744" s="26"/>
      <c r="CN744" s="26">
        <v>906</v>
      </c>
      <c r="CO744" s="26">
        <v>387</v>
      </c>
      <c r="CP744" s="26"/>
      <c r="CQ744" s="26"/>
      <c r="CR744" s="26"/>
      <c r="CS744" s="26" t="s">
        <v>561</v>
      </c>
      <c r="CT744" s="26">
        <v>12</v>
      </c>
      <c r="CU744" s="26"/>
      <c r="CV744" s="26"/>
      <c r="CW744" s="26">
        <v>32077</v>
      </c>
      <c r="CX744" s="740">
        <v>350</v>
      </c>
      <c r="CY744" s="26"/>
      <c r="CZ744" s="26"/>
      <c r="DA744" s="26"/>
      <c r="DB744" s="26"/>
      <c r="DC744" s="26"/>
      <c r="DD744" s="26" t="s">
        <v>4261</v>
      </c>
      <c r="DE744" s="26" t="s">
        <v>6988</v>
      </c>
      <c r="DF744" s="26" t="s">
        <v>2488</v>
      </c>
      <c r="DG744" s="26" t="s">
        <v>6989</v>
      </c>
      <c r="DH744" s="26">
        <v>6303359793</v>
      </c>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row>
    <row r="745" spans="1:155" x14ac:dyDescent="0.2">
      <c r="A745" s="739">
        <v>10529</v>
      </c>
      <c r="B745" s="26" t="s">
        <v>6990</v>
      </c>
      <c r="C745" s="26"/>
      <c r="D745" s="26"/>
      <c r="E745" s="26"/>
      <c r="F745" s="26"/>
      <c r="G745" s="26"/>
      <c r="H745" s="26"/>
      <c r="I745" s="26"/>
      <c r="J745" s="26" t="s">
        <v>940</v>
      </c>
      <c r="K745" s="26"/>
      <c r="L745" s="26" t="s">
        <v>753</v>
      </c>
      <c r="M745" s="26"/>
      <c r="N745" s="26" t="s">
        <v>754</v>
      </c>
      <c r="O745" s="738">
        <v>10038</v>
      </c>
      <c r="P745" s="26" t="s">
        <v>545</v>
      </c>
      <c r="Q745" s="26">
        <v>6467940542</v>
      </c>
      <c r="R745" s="26"/>
      <c r="S745" s="26" t="s">
        <v>941</v>
      </c>
      <c r="T745" s="26" t="s">
        <v>6991</v>
      </c>
      <c r="U745" s="26" t="s">
        <v>734</v>
      </c>
      <c r="V745" s="26" t="s">
        <v>943</v>
      </c>
      <c r="W745" s="26" t="s">
        <v>944</v>
      </c>
      <c r="X745" s="26" t="s">
        <v>945</v>
      </c>
      <c r="Y745" s="26" t="s">
        <v>946</v>
      </c>
      <c r="Z745" s="26" t="s">
        <v>947</v>
      </c>
      <c r="AA745" s="26" t="s">
        <v>939</v>
      </c>
      <c r="AB745" s="26">
        <v>8602841422</v>
      </c>
      <c r="AC745" s="26"/>
      <c r="AD745" s="26"/>
      <c r="AE745" s="26" t="s">
        <v>948</v>
      </c>
      <c r="AF745" s="26" t="s">
        <v>949</v>
      </c>
      <c r="AG745" s="26" t="s">
        <v>950</v>
      </c>
      <c r="AH745" s="26" t="s">
        <v>876</v>
      </c>
      <c r="AI745" s="26"/>
      <c r="AJ745" s="26" t="s">
        <v>689</v>
      </c>
      <c r="AK745" s="548">
        <v>6032</v>
      </c>
      <c r="AL745" s="26" t="s">
        <v>545</v>
      </c>
      <c r="AM745" s="26"/>
      <c r="AN745" s="26"/>
      <c r="AO745" s="26"/>
      <c r="AP745" s="26"/>
      <c r="AQ745" s="26"/>
      <c r="AR745" s="26"/>
      <c r="AS745" s="26"/>
      <c r="AT745" s="26"/>
      <c r="AU745" s="26"/>
      <c r="AV745" s="26"/>
      <c r="AW745" s="26"/>
      <c r="AX745" s="26"/>
      <c r="AY745" s="26"/>
      <c r="AZ745" s="548"/>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t="s">
        <v>951</v>
      </c>
      <c r="CG745" s="26"/>
      <c r="CH745" s="26"/>
      <c r="CI745" s="26"/>
      <c r="CJ745" s="26"/>
      <c r="CK745" s="26"/>
      <c r="CL745" s="26"/>
      <c r="CM745" s="26"/>
      <c r="CN745" s="26">
        <v>2887</v>
      </c>
      <c r="CO745" s="26">
        <v>2951</v>
      </c>
      <c r="CP745" s="26"/>
      <c r="CQ745" s="26"/>
      <c r="CR745" s="26"/>
      <c r="CS745" s="26" t="s">
        <v>561</v>
      </c>
      <c r="CT745" s="26">
        <v>12</v>
      </c>
      <c r="CU745" s="26"/>
      <c r="CV745" s="26"/>
      <c r="CW745" s="26">
        <v>44768</v>
      </c>
      <c r="CX745" s="26"/>
      <c r="CY745" s="26"/>
      <c r="CZ745" s="26"/>
      <c r="DA745" s="26"/>
      <c r="DB745" s="26"/>
      <c r="DC745" s="26"/>
      <c r="DD745" s="26" t="s">
        <v>952</v>
      </c>
      <c r="DE745" s="26" t="s">
        <v>953</v>
      </c>
      <c r="DF745" s="26" t="s">
        <v>954</v>
      </c>
      <c r="DG745" s="26" t="s">
        <v>955</v>
      </c>
      <c r="DH745" s="26">
        <v>6467940559</v>
      </c>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26"/>
      <c r="EU745" s="26"/>
      <c r="EV745" s="26"/>
      <c r="EW745" s="26"/>
      <c r="EX745" s="26"/>
      <c r="EY745" s="26"/>
    </row>
    <row r="746" spans="1:155" x14ac:dyDescent="0.2">
      <c r="A746" s="739">
        <v>11716</v>
      </c>
      <c r="B746" s="26" t="s">
        <v>6992</v>
      </c>
      <c r="C746" s="26"/>
      <c r="D746" s="26"/>
      <c r="E746" s="26"/>
      <c r="F746" s="26"/>
      <c r="G746" s="26"/>
      <c r="H746" s="26"/>
      <c r="I746" s="26"/>
      <c r="J746" s="26" t="s">
        <v>6993</v>
      </c>
      <c r="K746" s="26"/>
      <c r="L746" s="26" t="s">
        <v>2216</v>
      </c>
      <c r="M746" s="26"/>
      <c r="N746" s="26" t="s">
        <v>689</v>
      </c>
      <c r="O746" s="26">
        <v>6095</v>
      </c>
      <c r="P746" s="26" t="s">
        <v>545</v>
      </c>
      <c r="Q746" s="26">
        <v>8668268471</v>
      </c>
      <c r="R746" s="26">
        <v>8602985413</v>
      </c>
      <c r="S746" s="26" t="s">
        <v>6994</v>
      </c>
      <c r="T746" s="26" t="s">
        <v>1092</v>
      </c>
      <c r="U746" s="26" t="s">
        <v>927</v>
      </c>
      <c r="V746" s="26" t="s">
        <v>6995</v>
      </c>
      <c r="W746" s="26" t="s">
        <v>6996</v>
      </c>
      <c r="X746" s="26" t="s">
        <v>5438</v>
      </c>
      <c r="Y746" s="26" t="s">
        <v>4458</v>
      </c>
      <c r="Z746" s="26" t="s">
        <v>5439</v>
      </c>
      <c r="AA746" s="26" t="s">
        <v>6992</v>
      </c>
      <c r="AB746" s="26">
        <v>2159568320</v>
      </c>
      <c r="AC746" s="26"/>
      <c r="AD746" s="26">
        <v>8602985479</v>
      </c>
      <c r="AE746" s="26" t="s">
        <v>5441</v>
      </c>
      <c r="AF746" s="26" t="s">
        <v>6993</v>
      </c>
      <c r="AG746" s="26" t="s">
        <v>545</v>
      </c>
      <c r="AH746" s="26" t="s">
        <v>2216</v>
      </c>
      <c r="AI746" s="26"/>
      <c r="AJ746" s="26" t="s">
        <v>689</v>
      </c>
      <c r="AK746" s="26">
        <v>6095</v>
      </c>
      <c r="AL746" s="26" t="s">
        <v>545</v>
      </c>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t="s">
        <v>6997</v>
      </c>
      <c r="CG746" s="26"/>
      <c r="CH746" s="26"/>
      <c r="CI746" s="26"/>
      <c r="CJ746" s="26"/>
      <c r="CK746" s="26"/>
      <c r="CL746" s="26"/>
      <c r="CM746" s="26"/>
      <c r="CN746" s="26">
        <v>1554</v>
      </c>
      <c r="CO746" s="26">
        <v>740</v>
      </c>
      <c r="CP746" s="26"/>
      <c r="CQ746" s="26"/>
      <c r="CR746" s="26"/>
      <c r="CS746" s="26" t="s">
        <v>561</v>
      </c>
      <c r="CT746" s="26">
        <v>12</v>
      </c>
      <c r="CU746" s="26"/>
      <c r="CV746" s="26"/>
      <c r="CW746" s="26">
        <v>68632</v>
      </c>
      <c r="CX746" s="26"/>
      <c r="CY746" s="26"/>
      <c r="CZ746" s="26"/>
      <c r="DA746" s="26"/>
      <c r="DB746" s="26"/>
      <c r="DC746" s="26"/>
      <c r="DD746" s="26" t="s">
        <v>1385</v>
      </c>
      <c r="DE746" s="26" t="s">
        <v>5443</v>
      </c>
      <c r="DF746" s="26" t="s">
        <v>1705</v>
      </c>
      <c r="DG746" s="26" t="s">
        <v>5441</v>
      </c>
      <c r="DH746" s="26">
        <v>2159568302</v>
      </c>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c r="EE746" s="26"/>
      <c r="EF746" s="26"/>
      <c r="EG746" s="26"/>
      <c r="EH746" s="26"/>
      <c r="EI746" s="26"/>
      <c r="EJ746" s="26"/>
      <c r="EK746" s="26"/>
      <c r="EL746" s="26"/>
      <c r="EM746" s="26"/>
      <c r="EN746" s="26"/>
      <c r="EO746" s="26"/>
      <c r="EP746" s="26"/>
      <c r="EQ746" s="26"/>
      <c r="ER746" s="26"/>
      <c r="ES746" s="26"/>
      <c r="ET746" s="26"/>
      <c r="EU746" s="26"/>
      <c r="EV746" s="26"/>
      <c r="EW746" s="26"/>
      <c r="EX746" s="26"/>
      <c r="EY746" s="26"/>
    </row>
    <row r="747" spans="1:155" x14ac:dyDescent="0.2">
      <c r="A747" s="739">
        <v>10137</v>
      </c>
      <c r="B747" s="26" t="s">
        <v>6998</v>
      </c>
      <c r="C747" s="26"/>
      <c r="D747" s="26"/>
      <c r="E747" s="26"/>
      <c r="F747" s="26"/>
      <c r="G747" s="26"/>
      <c r="H747" s="26"/>
      <c r="I747" s="26"/>
      <c r="J747" s="26" t="s">
        <v>4804</v>
      </c>
      <c r="K747" s="26"/>
      <c r="L747" s="26" t="s">
        <v>4805</v>
      </c>
      <c r="M747" s="26" t="s">
        <v>2342</v>
      </c>
      <c r="N747" s="26" t="s">
        <v>731</v>
      </c>
      <c r="O747" s="26">
        <v>19380</v>
      </c>
      <c r="P747" s="26">
        <v>1478</v>
      </c>
      <c r="Q747" s="26">
        <v>6102499576</v>
      </c>
      <c r="R747" s="26">
        <v>5156393618</v>
      </c>
      <c r="S747" s="26" t="s">
        <v>6999</v>
      </c>
      <c r="T747" s="26" t="s">
        <v>2663</v>
      </c>
      <c r="U747" s="26" t="s">
        <v>7000</v>
      </c>
      <c r="V747" s="26" t="s">
        <v>7001</v>
      </c>
      <c r="W747" s="26" t="s">
        <v>7002</v>
      </c>
      <c r="X747" s="26" t="s">
        <v>5200</v>
      </c>
      <c r="Y747" s="26" t="s">
        <v>1092</v>
      </c>
      <c r="Z747" s="26" t="s">
        <v>7003</v>
      </c>
      <c r="AA747" s="26" t="s">
        <v>6998</v>
      </c>
      <c r="AB747" s="26">
        <v>6102499531</v>
      </c>
      <c r="AC747" s="26"/>
      <c r="AD747" s="26">
        <v>5156393618</v>
      </c>
      <c r="AE747" s="26" t="s">
        <v>7004</v>
      </c>
      <c r="AF747" s="26" t="s">
        <v>4804</v>
      </c>
      <c r="AG747" s="26" t="s">
        <v>545</v>
      </c>
      <c r="AH747" s="26" t="s">
        <v>4805</v>
      </c>
      <c r="AI747" s="26" t="s">
        <v>2342</v>
      </c>
      <c r="AJ747" s="26" t="s">
        <v>731</v>
      </c>
      <c r="AK747" s="26">
        <v>19380</v>
      </c>
      <c r="AL747" s="26">
        <v>1478</v>
      </c>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t="s">
        <v>7005</v>
      </c>
      <c r="CG747" s="26"/>
      <c r="CH747" s="26"/>
      <c r="CI747" s="26"/>
      <c r="CJ747" s="26"/>
      <c r="CK747" s="26"/>
      <c r="CL747" s="26"/>
      <c r="CM747" s="26"/>
      <c r="CN747" s="26">
        <v>914</v>
      </c>
      <c r="CO747" s="26">
        <v>675</v>
      </c>
      <c r="CP747" s="26"/>
      <c r="CQ747" s="26"/>
      <c r="CR747" s="26"/>
      <c r="CS747" s="26" t="s">
        <v>561</v>
      </c>
      <c r="CT747" s="26">
        <v>12</v>
      </c>
      <c r="CU747" s="26"/>
      <c r="CV747" s="26"/>
      <c r="CW747" s="26">
        <v>80942</v>
      </c>
      <c r="CX747" s="740">
        <v>4832</v>
      </c>
      <c r="CY747" s="26"/>
      <c r="CZ747" s="26"/>
      <c r="DA747" s="26"/>
      <c r="DB747" s="26"/>
      <c r="DC747" s="26" t="s">
        <v>545</v>
      </c>
      <c r="DD747" s="26" t="s">
        <v>7006</v>
      </c>
      <c r="DE747" s="26" t="s">
        <v>7007</v>
      </c>
      <c r="DF747" s="26" t="s">
        <v>7008</v>
      </c>
      <c r="DG747" s="26" t="s">
        <v>7009</v>
      </c>
      <c r="DH747" s="26">
        <v>6104253613</v>
      </c>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c r="EU747" s="26"/>
      <c r="EV747" s="26"/>
      <c r="EW747" s="26"/>
      <c r="EX747" s="26"/>
      <c r="EY747" s="26"/>
    </row>
    <row r="748" spans="1:155" x14ac:dyDescent="0.2">
      <c r="A748" s="739">
        <v>11718</v>
      </c>
      <c r="B748" s="26" t="s">
        <v>7010</v>
      </c>
      <c r="C748" s="26"/>
      <c r="D748" s="26"/>
      <c r="E748" s="26"/>
      <c r="F748" s="26"/>
      <c r="G748" s="26"/>
      <c r="H748" s="26"/>
      <c r="I748" s="26"/>
      <c r="J748" s="26" t="s">
        <v>921</v>
      </c>
      <c r="K748" s="26" t="s">
        <v>922</v>
      </c>
      <c r="L748" s="26" t="s">
        <v>923</v>
      </c>
      <c r="M748" s="26" t="s">
        <v>924</v>
      </c>
      <c r="N748" s="26" t="s">
        <v>823</v>
      </c>
      <c r="O748" s="26">
        <v>43215</v>
      </c>
      <c r="P748" s="26">
        <v>2220</v>
      </c>
      <c r="Q748" s="26">
        <v>6142491545</v>
      </c>
      <c r="R748" s="26">
        <v>8663151430</v>
      </c>
      <c r="S748" s="26" t="s">
        <v>925</v>
      </c>
      <c r="T748" s="26" t="s">
        <v>926</v>
      </c>
      <c r="U748" s="26" t="s">
        <v>927</v>
      </c>
      <c r="V748" s="26" t="s">
        <v>928</v>
      </c>
      <c r="W748" s="26" t="s">
        <v>929</v>
      </c>
      <c r="X748" s="26" t="s">
        <v>930</v>
      </c>
      <c r="Y748" s="26" t="s">
        <v>931</v>
      </c>
      <c r="Z748" s="26" t="s">
        <v>932</v>
      </c>
      <c r="AA748" s="26" t="s">
        <v>7010</v>
      </c>
      <c r="AB748" s="26">
        <v>6142491545</v>
      </c>
      <c r="AC748" s="26"/>
      <c r="AD748" s="26">
        <v>8552132321</v>
      </c>
      <c r="AE748" s="26" t="s">
        <v>928</v>
      </c>
      <c r="AF748" s="26" t="s">
        <v>921</v>
      </c>
      <c r="AG748" s="26" t="s">
        <v>922</v>
      </c>
      <c r="AH748" s="26" t="s">
        <v>923</v>
      </c>
      <c r="AI748" s="26" t="s">
        <v>924</v>
      </c>
      <c r="AJ748" s="26" t="s">
        <v>823</v>
      </c>
      <c r="AK748" s="26">
        <v>43215</v>
      </c>
      <c r="AL748" s="26">
        <v>2220</v>
      </c>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t="s">
        <v>934</v>
      </c>
      <c r="CG748" s="26"/>
      <c r="CH748" s="26"/>
      <c r="CI748" s="26"/>
      <c r="CJ748" s="26"/>
      <c r="CK748" s="26"/>
      <c r="CL748" s="26"/>
      <c r="CM748" s="26"/>
      <c r="CN748" s="26">
        <v>1555</v>
      </c>
      <c r="CO748" s="26">
        <v>3112</v>
      </c>
      <c r="CP748" s="26"/>
      <c r="CQ748" s="26"/>
      <c r="CR748" s="26"/>
      <c r="CS748" s="26" t="s">
        <v>561</v>
      </c>
      <c r="CT748" s="26">
        <v>12</v>
      </c>
      <c r="CU748" s="26"/>
      <c r="CV748" s="26"/>
      <c r="CW748" s="26">
        <v>42889</v>
      </c>
      <c r="CX748" s="740">
        <v>140</v>
      </c>
      <c r="CY748" s="26"/>
      <c r="CZ748" s="26"/>
      <c r="DA748" s="26"/>
      <c r="DB748" s="26"/>
      <c r="DC748" s="26"/>
      <c r="DD748" s="26" t="s">
        <v>935</v>
      </c>
      <c r="DE748" s="26" t="s">
        <v>936</v>
      </c>
      <c r="DF748" s="26" t="s">
        <v>937</v>
      </c>
      <c r="DG748" s="26" t="s">
        <v>938</v>
      </c>
      <c r="DH748" s="26">
        <v>6146774452</v>
      </c>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c r="EE748" s="26"/>
      <c r="EF748" s="26"/>
      <c r="EG748" s="26"/>
      <c r="EH748" s="26"/>
      <c r="EI748" s="26"/>
      <c r="EJ748" s="26"/>
      <c r="EK748" s="26"/>
      <c r="EL748" s="26"/>
      <c r="EM748" s="26"/>
      <c r="EN748" s="26"/>
      <c r="EO748" s="26"/>
      <c r="EP748" s="26"/>
      <c r="EQ748" s="26"/>
      <c r="ER748" s="26"/>
      <c r="ES748" s="26"/>
      <c r="ET748" s="26"/>
      <c r="EU748" s="26"/>
      <c r="EV748" s="26"/>
      <c r="EW748" s="26"/>
      <c r="EX748" s="26"/>
      <c r="EY748" s="26"/>
    </row>
    <row r="749" spans="1:155" x14ac:dyDescent="0.2">
      <c r="A749" s="739">
        <v>11719</v>
      </c>
      <c r="B749" s="26" t="s">
        <v>7011</v>
      </c>
      <c r="C749" s="26"/>
      <c r="D749" s="26"/>
      <c r="E749" s="26"/>
      <c r="F749" s="26"/>
      <c r="G749" s="26"/>
      <c r="H749" s="26"/>
      <c r="I749" s="26"/>
      <c r="J749" s="26" t="s">
        <v>3771</v>
      </c>
      <c r="K749" s="26" t="s">
        <v>2425</v>
      </c>
      <c r="L749" s="26" t="s">
        <v>2426</v>
      </c>
      <c r="M749" s="26" t="s">
        <v>2427</v>
      </c>
      <c r="N749" s="26" t="s">
        <v>1025</v>
      </c>
      <c r="O749" s="26">
        <v>8889</v>
      </c>
      <c r="P749" s="26" t="s">
        <v>545</v>
      </c>
      <c r="Q749" s="26">
        <v>9089032445</v>
      </c>
      <c r="R749" s="26">
        <v>9085725818</v>
      </c>
      <c r="S749" s="26" t="s">
        <v>2428</v>
      </c>
      <c r="T749" s="26" t="s">
        <v>2429</v>
      </c>
      <c r="U749" s="26" t="s">
        <v>553</v>
      </c>
      <c r="V749" s="26" t="s">
        <v>2430</v>
      </c>
      <c r="W749" s="26" t="s">
        <v>3217</v>
      </c>
      <c r="X749" s="26" t="s">
        <v>2432</v>
      </c>
      <c r="Y749" s="26" t="s">
        <v>2433</v>
      </c>
      <c r="Z749" s="26" t="s">
        <v>2434</v>
      </c>
      <c r="AA749" s="26" t="s">
        <v>3328</v>
      </c>
      <c r="AB749" s="26">
        <v>9089032420</v>
      </c>
      <c r="AC749" s="26"/>
      <c r="AD749" s="26">
        <v>9085725818</v>
      </c>
      <c r="AE749" s="26" t="s">
        <v>2430</v>
      </c>
      <c r="AF749" s="26" t="s">
        <v>2424</v>
      </c>
      <c r="AG749" s="26" t="s">
        <v>2425</v>
      </c>
      <c r="AH749" s="26" t="s">
        <v>2426</v>
      </c>
      <c r="AI749" s="26" t="s">
        <v>2427</v>
      </c>
      <c r="AJ749" s="26" t="s">
        <v>1025</v>
      </c>
      <c r="AK749" s="26">
        <v>8889</v>
      </c>
      <c r="AL749" s="26" t="s">
        <v>545</v>
      </c>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v>1556</v>
      </c>
      <c r="CO749" s="26">
        <v>2962</v>
      </c>
      <c r="CP749" s="26"/>
      <c r="CQ749" s="26"/>
      <c r="CR749" s="26"/>
      <c r="CS749" s="26" t="s">
        <v>561</v>
      </c>
      <c r="CT749" s="26">
        <v>12</v>
      </c>
      <c r="CU749" s="26"/>
      <c r="CV749" s="26"/>
      <c r="CW749" s="26">
        <v>20397</v>
      </c>
      <c r="CX749" s="26"/>
      <c r="CY749" s="26"/>
      <c r="CZ749" s="26"/>
      <c r="DA749" s="26"/>
      <c r="DB749" s="26"/>
      <c r="DC749" s="26"/>
      <c r="DD749" s="26" t="s">
        <v>2435</v>
      </c>
      <c r="DE749" s="26" t="s">
        <v>744</v>
      </c>
      <c r="DF749" s="26" t="s">
        <v>3329</v>
      </c>
      <c r="DG749" s="26" t="s">
        <v>747</v>
      </c>
      <c r="DH749" s="26">
        <v>3024766682</v>
      </c>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c r="EU749" s="26"/>
      <c r="EV749" s="26"/>
      <c r="EW749" s="26"/>
      <c r="EX749" s="26"/>
      <c r="EY749" s="26"/>
    </row>
    <row r="750" spans="1:155" x14ac:dyDescent="0.2">
      <c r="A750" s="739">
        <v>11720</v>
      </c>
      <c r="B750" s="26" t="s">
        <v>7012</v>
      </c>
      <c r="C750" s="26"/>
      <c r="D750" s="26"/>
      <c r="E750" s="26"/>
      <c r="F750" s="26"/>
      <c r="G750" s="26"/>
      <c r="H750" s="26"/>
      <c r="I750" s="26"/>
      <c r="J750" s="26" t="s">
        <v>4726</v>
      </c>
      <c r="K750" s="26"/>
      <c r="L750" s="26" t="s">
        <v>4727</v>
      </c>
      <c r="M750" s="26" t="s">
        <v>4728</v>
      </c>
      <c r="N750" s="26" t="s">
        <v>764</v>
      </c>
      <c r="O750" s="26">
        <v>54481</v>
      </c>
      <c r="P750" s="26"/>
      <c r="Q750" s="26">
        <v>7153466000</v>
      </c>
      <c r="R750" s="26"/>
      <c r="S750" s="26" t="s">
        <v>4729</v>
      </c>
      <c r="T750" s="26" t="s">
        <v>3242</v>
      </c>
      <c r="U750" s="26" t="s">
        <v>553</v>
      </c>
      <c r="V750" s="26" t="s">
        <v>4730</v>
      </c>
      <c r="W750" s="26" t="s">
        <v>4731</v>
      </c>
      <c r="X750" s="26" t="s">
        <v>4732</v>
      </c>
      <c r="Y750" s="26" t="s">
        <v>1467</v>
      </c>
      <c r="Z750" s="26" t="s">
        <v>4733</v>
      </c>
      <c r="AA750" s="26" t="s">
        <v>4734</v>
      </c>
      <c r="AB750" s="26">
        <v>7153467923</v>
      </c>
      <c r="AC750" s="26"/>
      <c r="AD750" s="26"/>
      <c r="AE750" s="26" t="s">
        <v>4730</v>
      </c>
      <c r="AF750" s="26" t="s">
        <v>4726</v>
      </c>
      <c r="AG750" s="26" t="s">
        <v>545</v>
      </c>
      <c r="AH750" s="26" t="s">
        <v>4727</v>
      </c>
      <c r="AI750" s="26" t="s">
        <v>4728</v>
      </c>
      <c r="AJ750" s="26" t="s">
        <v>764</v>
      </c>
      <c r="AK750" s="26">
        <v>54481</v>
      </c>
      <c r="AL750" s="26" t="s">
        <v>545</v>
      </c>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t="s">
        <v>4735</v>
      </c>
      <c r="CG750" s="26"/>
      <c r="CH750" s="26"/>
      <c r="CI750" s="26"/>
      <c r="CJ750" s="26"/>
      <c r="CK750" s="26"/>
      <c r="CL750" s="26"/>
      <c r="CM750" s="26"/>
      <c r="CN750" s="26">
        <v>1557</v>
      </c>
      <c r="CO750" s="26">
        <v>756</v>
      </c>
      <c r="CP750" s="26"/>
      <c r="CQ750" s="26"/>
      <c r="CR750" s="26"/>
      <c r="CS750" s="26" t="s">
        <v>561</v>
      </c>
      <c r="CT750" s="26">
        <v>12</v>
      </c>
      <c r="CU750" s="26"/>
      <c r="CV750" s="26"/>
      <c r="CW750" s="26">
        <v>13137</v>
      </c>
      <c r="CX750" s="740">
        <v>169</v>
      </c>
      <c r="CY750" s="26"/>
      <c r="CZ750" s="26"/>
      <c r="DA750" s="26"/>
      <c r="DB750" s="26"/>
      <c r="DC750" s="26"/>
      <c r="DD750" s="26" t="s">
        <v>4086</v>
      </c>
      <c r="DE750" s="26" t="s">
        <v>4736</v>
      </c>
      <c r="DF750" s="26" t="s">
        <v>4737</v>
      </c>
      <c r="DG750" s="26" t="s">
        <v>4738</v>
      </c>
      <c r="DH750" s="26">
        <v>7153466605</v>
      </c>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c r="EE750" s="26"/>
      <c r="EF750" s="26"/>
      <c r="EG750" s="26"/>
      <c r="EH750" s="26"/>
      <c r="EI750" s="26"/>
      <c r="EJ750" s="26"/>
      <c r="EK750" s="26"/>
      <c r="EL750" s="26"/>
      <c r="EM750" s="26"/>
      <c r="EN750" s="26"/>
      <c r="EO750" s="26"/>
      <c r="EP750" s="26"/>
      <c r="EQ750" s="26"/>
      <c r="ER750" s="26"/>
      <c r="ES750" s="26"/>
      <c r="ET750" s="26"/>
      <c r="EU750" s="26"/>
      <c r="EV750" s="26"/>
      <c r="EW750" s="26"/>
      <c r="EX750" s="26"/>
      <c r="EY750" s="26"/>
    </row>
    <row r="751" spans="1:155" x14ac:dyDescent="0.2">
      <c r="A751" s="739">
        <v>11721</v>
      </c>
      <c r="B751" s="26" t="s">
        <v>7013</v>
      </c>
      <c r="C751" s="26" t="s">
        <v>545</v>
      </c>
      <c r="D751" s="26"/>
      <c r="E751" s="26" t="s">
        <v>545</v>
      </c>
      <c r="F751" s="26"/>
      <c r="G751" s="26" t="s">
        <v>545</v>
      </c>
      <c r="H751" s="26" t="s">
        <v>545</v>
      </c>
      <c r="I751" s="26" t="s">
        <v>545</v>
      </c>
      <c r="J751" s="26" t="s">
        <v>7014</v>
      </c>
      <c r="K751" s="26" t="s">
        <v>6266</v>
      </c>
      <c r="L751" s="26" t="s">
        <v>1053</v>
      </c>
      <c r="M751" s="26" t="s">
        <v>1016</v>
      </c>
      <c r="N751" s="26" t="s">
        <v>550</v>
      </c>
      <c r="O751" s="26">
        <v>60604</v>
      </c>
      <c r="P751" s="26" t="s">
        <v>545</v>
      </c>
      <c r="Q751" s="26">
        <v>3123563000</v>
      </c>
      <c r="R751" s="26"/>
      <c r="S751" s="26" t="s">
        <v>1067</v>
      </c>
      <c r="T751" s="26" t="s">
        <v>1068</v>
      </c>
      <c r="U751" s="26" t="s">
        <v>553</v>
      </c>
      <c r="V751" s="26" t="s">
        <v>7015</v>
      </c>
      <c r="W751" s="26" t="s">
        <v>7016</v>
      </c>
      <c r="X751" s="26" t="s">
        <v>1069</v>
      </c>
      <c r="Y751" s="26" t="s">
        <v>1070</v>
      </c>
      <c r="Z751" s="26" t="s">
        <v>7017</v>
      </c>
      <c r="AA751" s="26" t="s">
        <v>7013</v>
      </c>
      <c r="AB751" s="26">
        <v>3052532244</v>
      </c>
      <c r="AC751" s="26">
        <v>4033207</v>
      </c>
      <c r="AD751" s="26">
        <v>3123959843</v>
      </c>
      <c r="AE751" s="26" t="s">
        <v>1073</v>
      </c>
      <c r="AF751" s="26" t="s">
        <v>7014</v>
      </c>
      <c r="AG751" s="26" t="s">
        <v>6266</v>
      </c>
      <c r="AH751" s="26" t="s">
        <v>1053</v>
      </c>
      <c r="AI751" s="26" t="s">
        <v>1016</v>
      </c>
      <c r="AJ751" s="26" t="s">
        <v>550</v>
      </c>
      <c r="AK751" s="26">
        <v>60604</v>
      </c>
      <c r="AL751" s="26" t="s">
        <v>545</v>
      </c>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t="s">
        <v>4333</v>
      </c>
      <c r="CG751" s="26"/>
      <c r="CH751" s="26"/>
      <c r="CI751" s="26"/>
      <c r="CJ751" s="26"/>
      <c r="CK751" s="26"/>
      <c r="CL751" s="26"/>
      <c r="CM751" s="26"/>
      <c r="CN751" s="26">
        <v>1558</v>
      </c>
      <c r="CO751" s="26">
        <v>1702</v>
      </c>
      <c r="CP751" s="26"/>
      <c r="CQ751" s="26"/>
      <c r="CR751" s="26"/>
      <c r="CS751" s="26" t="s">
        <v>561</v>
      </c>
      <c r="CT751" s="26">
        <v>12</v>
      </c>
      <c r="CU751" s="26"/>
      <c r="CV751" s="26"/>
      <c r="CW751" s="26">
        <v>40827</v>
      </c>
      <c r="CX751" s="740">
        <v>19</v>
      </c>
      <c r="CY751" s="26"/>
      <c r="CZ751" s="26"/>
      <c r="DA751" s="26"/>
      <c r="DB751" s="26"/>
      <c r="DC751" s="26" t="s">
        <v>545</v>
      </c>
      <c r="DD751" s="26" t="s">
        <v>7018</v>
      </c>
      <c r="DE751" s="26" t="s">
        <v>7019</v>
      </c>
      <c r="DF751" s="26" t="s">
        <v>1081</v>
      </c>
      <c r="DG751" s="26" t="s">
        <v>1077</v>
      </c>
      <c r="DH751" s="26">
        <v>3052532244</v>
      </c>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c r="EU751" s="26"/>
      <c r="EV751" s="26"/>
      <c r="EW751" s="26"/>
      <c r="EX751" s="26"/>
      <c r="EY751" s="26"/>
    </row>
    <row r="752" spans="1:155" x14ac:dyDescent="0.2">
      <c r="A752" s="739">
        <v>11722</v>
      </c>
      <c r="B752" s="26" t="s">
        <v>7020</v>
      </c>
      <c r="C752" s="26"/>
      <c r="D752" s="26"/>
      <c r="E752" s="26"/>
      <c r="F752" s="26"/>
      <c r="G752" s="26"/>
      <c r="H752" s="26"/>
      <c r="I752" s="26"/>
      <c r="J752" s="26" t="s">
        <v>7021</v>
      </c>
      <c r="K752" s="26"/>
      <c r="L752" s="26" t="s">
        <v>7022</v>
      </c>
      <c r="M752" s="26"/>
      <c r="N752" s="26" t="s">
        <v>911</v>
      </c>
      <c r="O752" s="26">
        <v>95670</v>
      </c>
      <c r="P752" s="26"/>
      <c r="Q752" s="26">
        <v>9168515000</v>
      </c>
      <c r="R752" s="26"/>
      <c r="S752" s="26"/>
      <c r="T752" s="26"/>
      <c r="U752" s="26"/>
      <c r="V752" s="26"/>
      <c r="W752" s="26"/>
      <c r="X752" s="26" t="s">
        <v>750</v>
      </c>
      <c r="Y752" s="26" t="s">
        <v>7023</v>
      </c>
      <c r="Z752" s="26" t="s">
        <v>2618</v>
      </c>
      <c r="AA752" s="26" t="s">
        <v>7020</v>
      </c>
      <c r="AB752" s="26">
        <v>9168514338</v>
      </c>
      <c r="AC752" s="26"/>
      <c r="AD752" s="26">
        <v>9168587983</v>
      </c>
      <c r="AE752" s="26" t="s">
        <v>7024</v>
      </c>
      <c r="AF752" s="26" t="s">
        <v>7021</v>
      </c>
      <c r="AG752" s="26"/>
      <c r="AH752" s="26" t="s">
        <v>7022</v>
      </c>
      <c r="AI752" s="26"/>
      <c r="AJ752" s="26" t="s">
        <v>911</v>
      </c>
      <c r="AK752" s="26">
        <v>95670</v>
      </c>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c r="CG752" s="26"/>
      <c r="CH752" s="26"/>
      <c r="CI752" s="26"/>
      <c r="CJ752" s="26"/>
      <c r="CK752" s="26"/>
      <c r="CL752" s="26"/>
      <c r="CM752" s="26"/>
      <c r="CN752" s="26">
        <v>1559</v>
      </c>
      <c r="CO752" s="26">
        <v>2222</v>
      </c>
      <c r="CP752" s="26"/>
      <c r="CQ752" s="26"/>
      <c r="CR752" s="26"/>
      <c r="CS752" s="26" t="s">
        <v>561</v>
      </c>
      <c r="CT752" s="26">
        <v>12</v>
      </c>
      <c r="CU752" s="26"/>
      <c r="CV752" s="26"/>
      <c r="CW752" s="26">
        <v>39616</v>
      </c>
      <c r="CX752" s="26"/>
      <c r="CY752" s="26"/>
      <c r="CZ752" s="26"/>
      <c r="DA752" s="26"/>
      <c r="DB752" s="26"/>
      <c r="DC752" s="26"/>
      <c r="DD752" s="26" t="s">
        <v>7025</v>
      </c>
      <c r="DE752" s="26" t="s">
        <v>7026</v>
      </c>
      <c r="DF752" s="26" t="s">
        <v>7027</v>
      </c>
      <c r="DG752" s="26" t="s">
        <v>7028</v>
      </c>
      <c r="DH752" s="26">
        <v>9168514922</v>
      </c>
      <c r="DI752" s="26"/>
      <c r="DJ752" s="26"/>
      <c r="DK752" s="26"/>
      <c r="DL752" s="26"/>
      <c r="DM752" s="26"/>
      <c r="DN752" s="26"/>
      <c r="DO752" s="26"/>
      <c r="DP752" s="26"/>
      <c r="DQ752" s="26"/>
      <c r="DR752" s="26"/>
      <c r="DS752" s="26"/>
      <c r="DT752" s="26"/>
      <c r="DU752" s="26"/>
      <c r="DV752" s="26"/>
      <c r="DW752" s="26"/>
      <c r="DX752" s="26"/>
      <c r="DY752" s="26"/>
      <c r="DZ752" s="26"/>
      <c r="EA752" s="26"/>
      <c r="EB752" s="26"/>
      <c r="EC752" s="26"/>
      <c r="ED752" s="26"/>
      <c r="EE752" s="26"/>
      <c r="EF752" s="26"/>
      <c r="EG752" s="26"/>
      <c r="EH752" s="26"/>
      <c r="EI752" s="26"/>
      <c r="EJ752" s="26"/>
      <c r="EK752" s="26"/>
      <c r="EL752" s="26"/>
      <c r="EM752" s="26"/>
      <c r="EN752" s="26"/>
      <c r="EO752" s="26"/>
      <c r="EP752" s="26"/>
      <c r="EQ752" s="26"/>
      <c r="ER752" s="26"/>
      <c r="ES752" s="26"/>
      <c r="ET752" s="26"/>
      <c r="EU752" s="26"/>
      <c r="EV752" s="26"/>
      <c r="EW752" s="26"/>
      <c r="EX752" s="26"/>
      <c r="EY752" s="26"/>
    </row>
    <row r="753" spans="1:155" x14ac:dyDescent="0.2">
      <c r="A753" s="739">
        <v>10285</v>
      </c>
      <c r="B753" s="26" t="s">
        <v>7029</v>
      </c>
      <c r="C753" s="26"/>
      <c r="D753" s="26"/>
      <c r="E753" s="26"/>
      <c r="F753" s="26"/>
      <c r="G753" s="26"/>
      <c r="H753" s="26"/>
      <c r="I753" s="26"/>
      <c r="J753" s="26" t="s">
        <v>7030</v>
      </c>
      <c r="K753" s="26"/>
      <c r="L753" s="26" t="s">
        <v>7031</v>
      </c>
      <c r="M753" s="26" t="s">
        <v>7032</v>
      </c>
      <c r="N753" s="26" t="s">
        <v>901</v>
      </c>
      <c r="O753" s="26">
        <v>56502</v>
      </c>
      <c r="P753" s="26"/>
      <c r="Q753" s="26">
        <v>2185803101</v>
      </c>
      <c r="R753" s="26">
        <v>2188475904</v>
      </c>
      <c r="S753" s="26" t="s">
        <v>817</v>
      </c>
      <c r="T753" s="26" t="s">
        <v>7033</v>
      </c>
      <c r="U753" s="26" t="s">
        <v>1710</v>
      </c>
      <c r="V753" s="26" t="s">
        <v>7034</v>
      </c>
      <c r="W753" s="26"/>
      <c r="X753" s="26" t="s">
        <v>7035</v>
      </c>
      <c r="Y753" s="26" t="s">
        <v>7033</v>
      </c>
      <c r="Z753" s="26" t="s">
        <v>1710</v>
      </c>
      <c r="AA753" s="26" t="s">
        <v>7029</v>
      </c>
      <c r="AB753" s="26">
        <v>2188503101</v>
      </c>
      <c r="AC753" s="26"/>
      <c r="AD753" s="26">
        <v>2188475904</v>
      </c>
      <c r="AE753" s="26" t="s">
        <v>7034</v>
      </c>
      <c r="AF753" s="26" t="s">
        <v>7030</v>
      </c>
      <c r="AG753" s="26"/>
      <c r="AH753" s="26" t="s">
        <v>7031</v>
      </c>
      <c r="AI753" s="26" t="s">
        <v>7032</v>
      </c>
      <c r="AJ753" s="26" t="s">
        <v>901</v>
      </c>
      <c r="AK753" s="26">
        <v>56502</v>
      </c>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v>514</v>
      </c>
      <c r="CO753" s="26">
        <v>537</v>
      </c>
      <c r="CP753" s="26"/>
      <c r="CQ753" s="26"/>
      <c r="CR753" s="26"/>
      <c r="CS753" s="26" t="s">
        <v>561</v>
      </c>
      <c r="CT753" s="26">
        <v>12</v>
      </c>
      <c r="CU753" s="26"/>
      <c r="CV753" s="26"/>
      <c r="CW753" s="26">
        <v>12585</v>
      </c>
      <c r="CX753" s="740">
        <v>0</v>
      </c>
      <c r="CY753" s="26"/>
      <c r="CZ753" s="26"/>
      <c r="DA753" s="26"/>
      <c r="DB753" s="26"/>
      <c r="DC753" s="26"/>
      <c r="DD753" s="26"/>
      <c r="DE753" s="26"/>
      <c r="DF753" s="26"/>
      <c r="DG753" s="26"/>
      <c r="DH753" s="26"/>
      <c r="DI753" s="26"/>
      <c r="DJ753" s="26"/>
      <c r="DK753" s="26"/>
      <c r="DL753" s="26"/>
      <c r="DM753" s="26"/>
      <c r="DN753" s="26"/>
      <c r="DO753" s="26"/>
      <c r="DP753" s="26"/>
      <c r="DQ753" s="26"/>
      <c r="DR753" s="26"/>
      <c r="DS753" s="26"/>
      <c r="DT753" s="26"/>
      <c r="DU753" s="26"/>
      <c r="DV753" s="26"/>
      <c r="DW753" s="26"/>
      <c r="DX753" s="26"/>
      <c r="DY753" s="26"/>
      <c r="DZ753" s="26"/>
      <c r="EA753" s="26"/>
      <c r="EB753" s="26"/>
      <c r="EC753" s="26"/>
      <c r="ED753" s="26"/>
      <c r="EE753" s="26"/>
      <c r="EF753" s="26"/>
      <c r="EG753" s="26"/>
      <c r="EH753" s="26"/>
      <c r="EI753" s="26"/>
      <c r="EJ753" s="26"/>
      <c r="EK753" s="26"/>
      <c r="EL753" s="26"/>
      <c r="EM753" s="26"/>
      <c r="EN753" s="26"/>
      <c r="EO753" s="26"/>
      <c r="EP753" s="26"/>
      <c r="EQ753" s="26"/>
      <c r="ER753" s="26"/>
      <c r="ES753" s="26"/>
      <c r="ET753" s="26"/>
      <c r="EU753" s="26"/>
      <c r="EV753" s="26"/>
      <c r="EW753" s="26"/>
      <c r="EX753" s="26"/>
      <c r="EY753" s="26"/>
    </row>
    <row r="754" spans="1:155" x14ac:dyDescent="0.2">
      <c r="A754" s="739">
        <v>10135</v>
      </c>
      <c r="B754" s="26" t="s">
        <v>7036</v>
      </c>
      <c r="C754" s="26"/>
      <c r="D754" s="26"/>
      <c r="E754" s="26"/>
      <c r="F754" s="26"/>
      <c r="G754" s="26"/>
      <c r="H754" s="26"/>
      <c r="I754" s="26"/>
      <c r="J754" s="26" t="s">
        <v>5807</v>
      </c>
      <c r="K754" s="26"/>
      <c r="L754" s="26" t="s">
        <v>1926</v>
      </c>
      <c r="M754" s="26" t="s">
        <v>1893</v>
      </c>
      <c r="N754" s="26" t="s">
        <v>1186</v>
      </c>
      <c r="O754" s="26">
        <v>30327</v>
      </c>
      <c r="P754" s="26">
        <v>4390</v>
      </c>
      <c r="Q754" s="26">
        <v>7709805100</v>
      </c>
      <c r="R754" s="26">
        <v>7709805800</v>
      </c>
      <c r="S754" s="26" t="s">
        <v>7037</v>
      </c>
      <c r="T754" s="26" t="s">
        <v>3289</v>
      </c>
      <c r="U754" s="26" t="s">
        <v>647</v>
      </c>
      <c r="V754" s="26" t="s">
        <v>7038</v>
      </c>
      <c r="W754" s="26" t="s">
        <v>5811</v>
      </c>
      <c r="X754" s="26" t="s">
        <v>5140</v>
      </c>
      <c r="Y754" s="26" t="s">
        <v>5812</v>
      </c>
      <c r="Z754" s="26" t="s">
        <v>5813</v>
      </c>
      <c r="AA754" s="26" t="s">
        <v>5814</v>
      </c>
      <c r="AB754" s="26">
        <v>7709333654</v>
      </c>
      <c r="AC754" s="26"/>
      <c r="AD754" s="26">
        <v>7709805800</v>
      </c>
      <c r="AE754" s="26" t="s">
        <v>5815</v>
      </c>
      <c r="AF754" s="26" t="s">
        <v>5807</v>
      </c>
      <c r="AG754" s="26" t="s">
        <v>545</v>
      </c>
      <c r="AH754" s="26" t="s">
        <v>1926</v>
      </c>
      <c r="AI754" s="26" t="s">
        <v>1893</v>
      </c>
      <c r="AJ754" s="26" t="s">
        <v>1186</v>
      </c>
      <c r="AK754" s="26">
        <v>30327</v>
      </c>
      <c r="AL754" s="26">
        <v>4390</v>
      </c>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t="s">
        <v>5816</v>
      </c>
      <c r="CG754" s="26"/>
      <c r="CH754" s="26"/>
      <c r="CI754" s="26"/>
      <c r="CJ754" s="26"/>
      <c r="CK754" s="26"/>
      <c r="CL754" s="26"/>
      <c r="CM754" s="26"/>
      <c r="CN754" s="26">
        <v>913</v>
      </c>
      <c r="CO754" s="26">
        <v>314</v>
      </c>
      <c r="CP754" s="26"/>
      <c r="CQ754" s="26"/>
      <c r="CR754" s="26"/>
      <c r="CS754" s="26" t="s">
        <v>561</v>
      </c>
      <c r="CT754" s="26">
        <v>12</v>
      </c>
      <c r="CU754" s="26"/>
      <c r="CV754" s="26"/>
      <c r="CW754" s="26">
        <v>86509</v>
      </c>
      <c r="CX754" s="740">
        <v>4832</v>
      </c>
      <c r="CY754" s="26"/>
      <c r="CZ754" s="26"/>
      <c r="DA754" s="26"/>
      <c r="DB754" s="26"/>
      <c r="DC754" s="26"/>
      <c r="DD754" s="26" t="s">
        <v>5817</v>
      </c>
      <c r="DE754" s="26" t="s">
        <v>1467</v>
      </c>
      <c r="DF754" s="26" t="s">
        <v>725</v>
      </c>
      <c r="DG754" s="26" t="s">
        <v>5818</v>
      </c>
      <c r="DH754" s="26">
        <v>7709806526</v>
      </c>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c r="EO754" s="26"/>
      <c r="EP754" s="26"/>
      <c r="EQ754" s="26"/>
      <c r="ER754" s="26"/>
      <c r="ES754" s="26"/>
      <c r="ET754" s="26"/>
      <c r="EU754" s="26"/>
      <c r="EV754" s="26"/>
      <c r="EW754" s="26"/>
      <c r="EX754" s="26"/>
      <c r="EY754" s="26"/>
    </row>
    <row r="755" spans="1:155" x14ac:dyDescent="0.2">
      <c r="A755" s="739">
        <v>10492</v>
      </c>
      <c r="B755" s="26" t="s">
        <v>7039</v>
      </c>
      <c r="C755" s="26" t="s">
        <v>545</v>
      </c>
      <c r="D755" s="26"/>
      <c r="E755" s="26"/>
      <c r="F755" s="26"/>
      <c r="G755" s="26" t="s">
        <v>545</v>
      </c>
      <c r="H755" s="26" t="s">
        <v>545</v>
      </c>
      <c r="I755" s="26" t="s">
        <v>545</v>
      </c>
      <c r="J755" s="26" t="s">
        <v>7040</v>
      </c>
      <c r="K755" s="26"/>
      <c r="L755" s="26" t="s">
        <v>7041</v>
      </c>
      <c r="M755" s="26" t="s">
        <v>7042</v>
      </c>
      <c r="N755" s="26" t="s">
        <v>2225</v>
      </c>
      <c r="O755" s="26">
        <v>80035</v>
      </c>
      <c r="P755" s="548">
        <v>1920</v>
      </c>
      <c r="Q755" s="26">
        <v>3034511494</v>
      </c>
      <c r="R755" s="26"/>
      <c r="S755" s="26" t="s">
        <v>7043</v>
      </c>
      <c r="T755" s="26" t="s">
        <v>7044</v>
      </c>
      <c r="U755" s="26" t="s">
        <v>553</v>
      </c>
      <c r="V755" s="26" t="s">
        <v>7045</v>
      </c>
      <c r="W755" s="26" t="s">
        <v>545</v>
      </c>
      <c r="X755" s="26" t="s">
        <v>7046</v>
      </c>
      <c r="Y755" s="26" t="s">
        <v>7047</v>
      </c>
      <c r="Z755" s="26" t="s">
        <v>7048</v>
      </c>
      <c r="AA755" s="26" t="s">
        <v>7039</v>
      </c>
      <c r="AB755" s="26">
        <v>3034511494</v>
      </c>
      <c r="AC755" s="26"/>
      <c r="AD755" s="26">
        <v>3034595154</v>
      </c>
      <c r="AE755" s="26" t="s">
        <v>7049</v>
      </c>
      <c r="AF755" s="26" t="s">
        <v>7040</v>
      </c>
      <c r="AG755" s="26" t="s">
        <v>545</v>
      </c>
      <c r="AH755" s="26" t="s">
        <v>7041</v>
      </c>
      <c r="AI755" s="26" t="s">
        <v>7042</v>
      </c>
      <c r="AJ755" s="26" t="s">
        <v>2225</v>
      </c>
      <c r="AK755" s="26">
        <v>80035</v>
      </c>
      <c r="AL755" s="548">
        <v>1920</v>
      </c>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t="s">
        <v>545</v>
      </c>
      <c r="CG755" s="26"/>
      <c r="CH755" s="26"/>
      <c r="CI755" s="26"/>
      <c r="CJ755" s="26"/>
      <c r="CK755" s="26"/>
      <c r="CL755" s="26"/>
      <c r="CM755" s="26"/>
      <c r="CN755" s="26">
        <v>2602</v>
      </c>
      <c r="CO755" s="26">
        <v>1141</v>
      </c>
      <c r="CP755" s="26"/>
      <c r="CQ755" s="26"/>
      <c r="CR755" s="26"/>
      <c r="CS755" s="26" t="s">
        <v>561</v>
      </c>
      <c r="CT755" s="26">
        <v>12</v>
      </c>
      <c r="CU755" s="26"/>
      <c r="CV755" s="26"/>
      <c r="CW755" s="26">
        <v>56480</v>
      </c>
      <c r="CX755" s="26" t="s">
        <v>545</v>
      </c>
      <c r="CY755" s="26"/>
      <c r="CZ755" s="26" t="s">
        <v>545</v>
      </c>
      <c r="DA755" s="26" t="s">
        <v>545</v>
      </c>
      <c r="DB755" s="26" t="s">
        <v>545</v>
      </c>
      <c r="DC755" s="26" t="s">
        <v>545</v>
      </c>
      <c r="DD755" s="26" t="s">
        <v>7043</v>
      </c>
      <c r="DE755" s="26" t="s">
        <v>7044</v>
      </c>
      <c r="DF755" s="26" t="s">
        <v>553</v>
      </c>
      <c r="DG755" s="26" t="s">
        <v>7045</v>
      </c>
      <c r="DH755" s="26">
        <v>3034511494</v>
      </c>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c r="EO755" s="26"/>
      <c r="EP755" s="26"/>
      <c r="EQ755" s="26"/>
      <c r="ER755" s="26"/>
      <c r="ES755" s="26"/>
      <c r="ET755" s="26"/>
      <c r="EU755" s="26"/>
      <c r="EV755" s="26"/>
      <c r="EW755" s="26"/>
      <c r="EX755" s="26"/>
      <c r="EY755" s="26"/>
    </row>
    <row r="756" spans="1:155" x14ac:dyDescent="0.2">
      <c r="A756" s="739">
        <v>10286</v>
      </c>
      <c r="B756" s="26" t="s">
        <v>7050</v>
      </c>
      <c r="C756" s="26"/>
      <c r="D756" s="26"/>
      <c r="E756" s="26"/>
      <c r="F756" s="26"/>
      <c r="G756" s="26"/>
      <c r="H756" s="26"/>
      <c r="I756" s="26"/>
      <c r="J756" s="26" t="s">
        <v>7051</v>
      </c>
      <c r="K756" s="26"/>
      <c r="L756" s="26" t="s">
        <v>7052</v>
      </c>
      <c r="M756" s="26"/>
      <c r="N756" s="26" t="s">
        <v>1532</v>
      </c>
      <c r="O756" s="26">
        <v>46032</v>
      </c>
      <c r="P756" s="26" t="s">
        <v>545</v>
      </c>
      <c r="Q756" s="26">
        <v>3178176100</v>
      </c>
      <c r="R756" s="26"/>
      <c r="S756" s="26" t="s">
        <v>1965</v>
      </c>
      <c r="T756" s="26" t="s">
        <v>7053</v>
      </c>
      <c r="U756" s="26" t="s">
        <v>647</v>
      </c>
      <c r="V756" s="26"/>
      <c r="W756" s="26" t="s">
        <v>1938</v>
      </c>
      <c r="X756" s="26" t="s">
        <v>1939</v>
      </c>
      <c r="Y756" s="26" t="s">
        <v>1940</v>
      </c>
      <c r="Z756" s="26" t="s">
        <v>1941</v>
      </c>
      <c r="AA756" s="26" t="s">
        <v>7050</v>
      </c>
      <c r="AB756" s="26">
        <v>3123966053</v>
      </c>
      <c r="AC756" s="26"/>
      <c r="AD756" s="26">
        <v>3178172042</v>
      </c>
      <c r="AE756" s="26" t="s">
        <v>1942</v>
      </c>
      <c r="AF756" s="26" t="s">
        <v>7051</v>
      </c>
      <c r="AG756" s="26" t="s">
        <v>545</v>
      </c>
      <c r="AH756" s="26" t="s">
        <v>7052</v>
      </c>
      <c r="AI756" s="26"/>
      <c r="AJ756" s="26" t="s">
        <v>1532</v>
      </c>
      <c r="AK756" s="26">
        <v>46032</v>
      </c>
      <c r="AL756" s="26" t="s">
        <v>545</v>
      </c>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t="s">
        <v>7054</v>
      </c>
      <c r="CG756" s="26"/>
      <c r="CH756" s="26"/>
      <c r="CI756" s="26"/>
      <c r="CJ756" s="26"/>
      <c r="CK756" s="26"/>
      <c r="CL756" s="26"/>
      <c r="CM756" s="26"/>
      <c r="CN756" s="26">
        <v>1027</v>
      </c>
      <c r="CO756" s="26">
        <v>1624</v>
      </c>
      <c r="CP756" s="26"/>
      <c r="CQ756" s="26"/>
      <c r="CR756" s="26"/>
      <c r="CS756" s="26" t="s">
        <v>561</v>
      </c>
      <c r="CT756" s="26">
        <v>12</v>
      </c>
      <c r="CU756" s="26"/>
      <c r="CV756" s="26"/>
      <c r="CW756" s="26">
        <v>70319</v>
      </c>
      <c r="CX756" s="740">
        <v>233</v>
      </c>
      <c r="CY756" s="26"/>
      <c r="CZ756" s="26"/>
      <c r="DA756" s="26"/>
      <c r="DB756" s="26"/>
      <c r="DC756" s="26"/>
      <c r="DD756" s="26" t="s">
        <v>1945</v>
      </c>
      <c r="DE756" s="26" t="s">
        <v>1467</v>
      </c>
      <c r="DF756" s="26" t="s">
        <v>1012</v>
      </c>
      <c r="DG756" s="26" t="s">
        <v>1946</v>
      </c>
      <c r="DH756" s="26">
        <v>3178172042</v>
      </c>
      <c r="DI756" s="26"/>
      <c r="DJ756" s="26"/>
      <c r="DK756" s="26"/>
      <c r="DL756" s="26"/>
      <c r="DM756" s="26"/>
      <c r="DN756" s="26"/>
      <c r="DO756" s="26"/>
      <c r="DP756" s="26"/>
      <c r="DQ756" s="26"/>
      <c r="DR756" s="26"/>
      <c r="DS756" s="26"/>
      <c r="DT756" s="26"/>
      <c r="DU756" s="26"/>
      <c r="DV756" s="26"/>
      <c r="DW756" s="26"/>
      <c r="DX756" s="26"/>
      <c r="DY756" s="26"/>
      <c r="DZ756" s="26"/>
      <c r="EA756" s="26"/>
      <c r="EB756" s="26"/>
      <c r="EC756" s="26"/>
      <c r="ED756" s="26"/>
      <c r="EE756" s="26"/>
      <c r="EF756" s="26"/>
      <c r="EG756" s="26"/>
      <c r="EH756" s="26"/>
      <c r="EI756" s="26"/>
      <c r="EJ756" s="26"/>
      <c r="EK756" s="26"/>
      <c r="EL756" s="26"/>
      <c r="EM756" s="26"/>
      <c r="EN756" s="26"/>
      <c r="EO756" s="26"/>
      <c r="EP756" s="26"/>
      <c r="EQ756" s="26"/>
      <c r="ER756" s="26"/>
      <c r="ES756" s="26"/>
      <c r="ET756" s="26"/>
      <c r="EU756" s="26"/>
      <c r="EV756" s="26"/>
      <c r="EW756" s="26"/>
      <c r="EX756" s="26"/>
      <c r="EY756" s="26"/>
    </row>
    <row r="757" spans="1:155" x14ac:dyDescent="0.2">
      <c r="A757" s="739">
        <v>11290</v>
      </c>
      <c r="B757" s="26" t="s">
        <v>7055</v>
      </c>
      <c r="C757" s="26"/>
      <c r="D757" s="26"/>
      <c r="E757" s="26"/>
      <c r="F757" s="26"/>
      <c r="G757" s="26"/>
      <c r="H757" s="26"/>
      <c r="I757" s="26" t="s">
        <v>545</v>
      </c>
      <c r="J757" s="26" t="s">
        <v>1052</v>
      </c>
      <c r="K757" s="26" t="s">
        <v>7056</v>
      </c>
      <c r="L757" s="26" t="s">
        <v>1053</v>
      </c>
      <c r="M757" s="26"/>
      <c r="N757" s="26" t="s">
        <v>550</v>
      </c>
      <c r="O757" s="26">
        <v>60606</v>
      </c>
      <c r="P757" s="26" t="s">
        <v>545</v>
      </c>
      <c r="Q757" s="26">
        <v>4158993162</v>
      </c>
      <c r="R757" s="26">
        <v>4158993162</v>
      </c>
      <c r="S757" s="26" t="s">
        <v>1054</v>
      </c>
      <c r="T757" s="26" t="s">
        <v>1055</v>
      </c>
      <c r="U757" s="26" t="s">
        <v>1056</v>
      </c>
      <c r="V757" s="26" t="s">
        <v>1057</v>
      </c>
      <c r="W757" s="26" t="s">
        <v>7057</v>
      </c>
      <c r="X757" s="26" t="s">
        <v>2058</v>
      </c>
      <c r="Y757" s="26" t="s">
        <v>7058</v>
      </c>
      <c r="Z757" s="26" t="s">
        <v>7059</v>
      </c>
      <c r="AA757" s="26" t="s">
        <v>7055</v>
      </c>
      <c r="AB757" s="26"/>
      <c r="AC757" s="26"/>
      <c r="AD757" s="26"/>
      <c r="AE757" s="26" t="s">
        <v>7060</v>
      </c>
      <c r="AF757" s="26" t="s">
        <v>1052</v>
      </c>
      <c r="AG757" s="26" t="s">
        <v>7056</v>
      </c>
      <c r="AH757" s="26" t="s">
        <v>1053</v>
      </c>
      <c r="AI757" s="26"/>
      <c r="AJ757" s="26" t="s">
        <v>550</v>
      </c>
      <c r="AK757" s="26">
        <v>60606</v>
      </c>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t="s">
        <v>545</v>
      </c>
      <c r="CG757" s="26"/>
      <c r="CH757" s="26"/>
      <c r="CI757" s="26"/>
      <c r="CJ757" s="26"/>
      <c r="CK757" s="26"/>
      <c r="CL757" s="26"/>
      <c r="CM757" s="26"/>
      <c r="CN757" s="26">
        <v>1142</v>
      </c>
      <c r="CO757" s="26">
        <v>397</v>
      </c>
      <c r="CP757" s="26"/>
      <c r="CQ757" s="26"/>
      <c r="CR757" s="26"/>
      <c r="CS757" s="26" t="s">
        <v>561</v>
      </c>
      <c r="CT757" s="26">
        <v>12</v>
      </c>
      <c r="CU757" s="26"/>
      <c r="CV757" s="26"/>
      <c r="CW757" s="26">
        <v>21865</v>
      </c>
      <c r="CX757" s="740">
        <v>761</v>
      </c>
      <c r="CY757" s="26"/>
      <c r="CZ757" s="26"/>
      <c r="DA757" s="26"/>
      <c r="DB757" s="26"/>
      <c r="DC757" s="26" t="s">
        <v>545</v>
      </c>
      <c r="DD757" s="26"/>
      <c r="DE757" s="26"/>
      <c r="DF757" s="26"/>
      <c r="DG757" s="26"/>
      <c r="DH757" s="26"/>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c r="EO757" s="26"/>
      <c r="EP757" s="26"/>
      <c r="EQ757" s="26"/>
      <c r="ER757" s="26"/>
      <c r="ES757" s="26"/>
      <c r="ET757" s="26"/>
      <c r="EU757" s="26"/>
      <c r="EV757" s="26"/>
      <c r="EW757" s="26"/>
      <c r="EX757" s="26"/>
      <c r="EY757" s="26"/>
    </row>
    <row r="758" spans="1:155" x14ac:dyDescent="0.2">
      <c r="A758" s="739">
        <v>10542</v>
      </c>
      <c r="B758" s="26" t="s">
        <v>7061</v>
      </c>
      <c r="C758" s="26"/>
      <c r="D758" s="26"/>
      <c r="E758" s="26"/>
      <c r="F758" s="26"/>
      <c r="G758" s="26"/>
      <c r="H758" s="26"/>
      <c r="I758" s="26"/>
      <c r="J758" s="26" t="s">
        <v>7062</v>
      </c>
      <c r="K758" s="26"/>
      <c r="L758" s="26" t="s">
        <v>2895</v>
      </c>
      <c r="M758" s="26" t="s">
        <v>2896</v>
      </c>
      <c r="N758" s="26" t="s">
        <v>1066</v>
      </c>
      <c r="O758" s="26">
        <v>33631</v>
      </c>
      <c r="P758" s="26">
        <v>3391</v>
      </c>
      <c r="Q758" s="26">
        <v>8132062725</v>
      </c>
      <c r="R758" s="26">
        <v>8136752899</v>
      </c>
      <c r="S758" s="26" t="s">
        <v>7063</v>
      </c>
      <c r="T758" s="26" t="s">
        <v>1405</v>
      </c>
      <c r="U758" s="26" t="s">
        <v>647</v>
      </c>
      <c r="V758" s="26" t="s">
        <v>7064</v>
      </c>
      <c r="W758" s="26" t="s">
        <v>545</v>
      </c>
      <c r="X758" s="26" t="s">
        <v>7065</v>
      </c>
      <c r="Y758" s="26" t="s">
        <v>800</v>
      </c>
      <c r="Z758" s="26" t="s">
        <v>7066</v>
      </c>
      <c r="AA758" s="26" t="s">
        <v>7061</v>
      </c>
      <c r="AB758" s="26">
        <v>8136752899</v>
      </c>
      <c r="AC758" s="26"/>
      <c r="AD758" s="26">
        <v>8136722899</v>
      </c>
      <c r="AE758" s="26" t="s">
        <v>7067</v>
      </c>
      <c r="AF758" s="26" t="s">
        <v>7062</v>
      </c>
      <c r="AG758" s="26" t="s">
        <v>545</v>
      </c>
      <c r="AH758" s="26" t="s">
        <v>2895</v>
      </c>
      <c r="AI758" s="26" t="s">
        <v>2896</v>
      </c>
      <c r="AJ758" s="26" t="s">
        <v>1066</v>
      </c>
      <c r="AK758" s="548">
        <v>33631</v>
      </c>
      <c r="AL758" s="26">
        <v>3391</v>
      </c>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t="s">
        <v>7068</v>
      </c>
      <c r="CG758" s="26"/>
      <c r="CH758" s="26"/>
      <c r="CI758" s="26"/>
      <c r="CJ758" s="26"/>
      <c r="CK758" s="26"/>
      <c r="CL758" s="26"/>
      <c r="CM758" s="26"/>
      <c r="CN758" s="26">
        <v>1033</v>
      </c>
      <c r="CO758" s="26">
        <v>1738</v>
      </c>
      <c r="CP758" s="26"/>
      <c r="CQ758" s="26"/>
      <c r="CR758" s="26"/>
      <c r="CS758" s="26" t="s">
        <v>561</v>
      </c>
      <c r="CT758" s="26">
        <v>12</v>
      </c>
      <c r="CU758" s="26"/>
      <c r="CV758" s="26"/>
      <c r="CW758" s="26">
        <v>64467</v>
      </c>
      <c r="CX758" s="740">
        <v>1295</v>
      </c>
      <c r="CY758" s="26"/>
      <c r="CZ758" s="26"/>
      <c r="DA758" s="26"/>
      <c r="DB758" s="26"/>
      <c r="DC758" s="26"/>
      <c r="DD758" s="26" t="s">
        <v>755</v>
      </c>
      <c r="DE758" s="26" t="s">
        <v>1949</v>
      </c>
      <c r="DF758" s="26" t="s">
        <v>3972</v>
      </c>
      <c r="DG758" s="26" t="s">
        <v>7064</v>
      </c>
      <c r="DH758" s="26">
        <v>8132062725</v>
      </c>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c r="EO758" s="26"/>
      <c r="EP758" s="26"/>
      <c r="EQ758" s="26"/>
      <c r="ER758" s="26"/>
      <c r="ES758" s="26"/>
      <c r="ET758" s="26"/>
      <c r="EU758" s="26"/>
      <c r="EV758" s="26"/>
      <c r="EW758" s="26"/>
      <c r="EX758" s="26"/>
      <c r="EY758" s="26"/>
    </row>
    <row r="759" spans="1:155" x14ac:dyDescent="0.2">
      <c r="A759" s="739">
        <v>10002</v>
      </c>
      <c r="B759" s="26" t="s">
        <v>7069</v>
      </c>
      <c r="C759" s="26"/>
      <c r="D759" s="26"/>
      <c r="E759" s="26"/>
      <c r="F759" s="26"/>
      <c r="G759" s="26"/>
      <c r="H759" s="26"/>
      <c r="I759" s="26"/>
      <c r="J759" s="26" t="s">
        <v>7062</v>
      </c>
      <c r="K759" s="26"/>
      <c r="L759" s="26" t="s">
        <v>2895</v>
      </c>
      <c r="M759" s="26" t="s">
        <v>2896</v>
      </c>
      <c r="N759" s="26" t="s">
        <v>1066</v>
      </c>
      <c r="O759" s="738">
        <v>33631</v>
      </c>
      <c r="P759" s="26">
        <v>3391</v>
      </c>
      <c r="Q759" s="26">
        <v>8132062725</v>
      </c>
      <c r="R759" s="26">
        <v>8136752899</v>
      </c>
      <c r="S759" s="26" t="s">
        <v>7070</v>
      </c>
      <c r="T759" s="26" t="s">
        <v>7071</v>
      </c>
      <c r="U759" s="26" t="s">
        <v>647</v>
      </c>
      <c r="V759" s="26" t="s">
        <v>7064</v>
      </c>
      <c r="W759" s="26" t="s">
        <v>545</v>
      </c>
      <c r="X759" s="26" t="s">
        <v>7065</v>
      </c>
      <c r="Y759" s="26" t="s">
        <v>800</v>
      </c>
      <c r="Z759" s="26" t="s">
        <v>5062</v>
      </c>
      <c r="AA759" s="26" t="s">
        <v>7069</v>
      </c>
      <c r="AB759" s="26">
        <v>8132066235</v>
      </c>
      <c r="AC759" s="26">
        <v>6235</v>
      </c>
      <c r="AD759" s="26">
        <v>8136722899</v>
      </c>
      <c r="AE759" s="26" t="s">
        <v>7067</v>
      </c>
      <c r="AF759" s="26" t="s">
        <v>7062</v>
      </c>
      <c r="AG759" s="26" t="s">
        <v>545</v>
      </c>
      <c r="AH759" s="26" t="s">
        <v>2895</v>
      </c>
      <c r="AI759" s="26" t="s">
        <v>2896</v>
      </c>
      <c r="AJ759" s="26" t="s">
        <v>1066</v>
      </c>
      <c r="AK759" s="548">
        <v>33631</v>
      </c>
      <c r="AL759" s="26">
        <v>3391</v>
      </c>
      <c r="AM759" s="26" t="s">
        <v>755</v>
      </c>
      <c r="AN759" s="26" t="s">
        <v>1949</v>
      </c>
      <c r="AO759" s="26" t="s">
        <v>1950</v>
      </c>
      <c r="AP759" s="26" t="s">
        <v>7069</v>
      </c>
      <c r="AQ759" s="26">
        <v>8132062725</v>
      </c>
      <c r="AR759" s="26">
        <v>2725</v>
      </c>
      <c r="AS759" s="26">
        <v>8136752899</v>
      </c>
      <c r="AT759" s="26" t="s">
        <v>7064</v>
      </c>
      <c r="AU759" s="26" t="s">
        <v>7062</v>
      </c>
      <c r="AV759" s="26" t="s">
        <v>545</v>
      </c>
      <c r="AW759" s="26" t="s">
        <v>2895</v>
      </c>
      <c r="AX759" s="26" t="s">
        <v>2896</v>
      </c>
      <c r="AY759" s="26" t="s">
        <v>1066</v>
      </c>
      <c r="AZ759" s="26" t="s">
        <v>7072</v>
      </c>
      <c r="BA759" s="26" t="s">
        <v>7073</v>
      </c>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t="s">
        <v>7068</v>
      </c>
      <c r="CG759" s="26"/>
      <c r="CH759" s="26"/>
      <c r="CI759" s="26"/>
      <c r="CJ759" s="26"/>
      <c r="CK759" s="26"/>
      <c r="CL759" s="26"/>
      <c r="CM759" s="26"/>
      <c r="CN759" s="26">
        <v>820</v>
      </c>
      <c r="CO759" s="26">
        <v>781</v>
      </c>
      <c r="CP759" s="26">
        <v>533</v>
      </c>
      <c r="CQ759" s="26"/>
      <c r="CR759" s="26"/>
      <c r="CS759" s="26" t="s">
        <v>561</v>
      </c>
      <c r="CT759" s="26">
        <v>12</v>
      </c>
      <c r="CU759" s="26"/>
      <c r="CV759" s="26"/>
      <c r="CW759" s="26">
        <v>83445</v>
      </c>
      <c r="CX759" s="740">
        <v>1199</v>
      </c>
      <c r="CY759" s="26"/>
      <c r="CZ759" s="26"/>
      <c r="DA759" s="26"/>
      <c r="DB759" s="26"/>
      <c r="DC759" s="26"/>
      <c r="DD759" s="26" t="s">
        <v>1965</v>
      </c>
      <c r="DE759" s="26" t="s">
        <v>1949</v>
      </c>
      <c r="DF759" s="26" t="s">
        <v>1950</v>
      </c>
      <c r="DG759" s="26" t="s">
        <v>1951</v>
      </c>
      <c r="DH759" s="26">
        <v>8132062725</v>
      </c>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c r="EO759" s="26"/>
      <c r="EP759" s="26"/>
      <c r="EQ759" s="26"/>
      <c r="ER759" s="26"/>
      <c r="ES759" s="26"/>
      <c r="ET759" s="26"/>
      <c r="EU759" s="26"/>
      <c r="EV759" s="26"/>
      <c r="EW759" s="26"/>
      <c r="EX759" s="26"/>
      <c r="EY759" s="26"/>
    </row>
    <row r="760" spans="1:155" x14ac:dyDescent="0.2">
      <c r="A760" s="739">
        <v>10474</v>
      </c>
      <c r="B760" s="26" t="s">
        <v>7074</v>
      </c>
      <c r="C760" s="26"/>
      <c r="D760" s="26"/>
      <c r="E760" s="26"/>
      <c r="F760" s="26"/>
      <c r="G760" s="26"/>
      <c r="H760" s="26"/>
      <c r="I760" s="26"/>
      <c r="J760" s="26" t="s">
        <v>7062</v>
      </c>
      <c r="K760" s="26"/>
      <c r="L760" s="26" t="s">
        <v>2895</v>
      </c>
      <c r="M760" s="26" t="s">
        <v>2896</v>
      </c>
      <c r="N760" s="26" t="s">
        <v>1066</v>
      </c>
      <c r="O760" s="26">
        <v>33631</v>
      </c>
      <c r="P760" s="26">
        <v>3391</v>
      </c>
      <c r="Q760" s="26">
        <v>8132062725</v>
      </c>
      <c r="R760" s="26">
        <v>8136752899</v>
      </c>
      <c r="S760" s="26" t="s">
        <v>7075</v>
      </c>
      <c r="T760" s="26" t="s">
        <v>7076</v>
      </c>
      <c r="U760" s="26" t="s">
        <v>647</v>
      </c>
      <c r="V760" s="26" t="s">
        <v>7064</v>
      </c>
      <c r="W760" s="26"/>
      <c r="X760" s="26" t="s">
        <v>7065</v>
      </c>
      <c r="Y760" s="26" t="s">
        <v>800</v>
      </c>
      <c r="Z760" s="26" t="s">
        <v>5062</v>
      </c>
      <c r="AA760" s="26" t="s">
        <v>7074</v>
      </c>
      <c r="AB760" s="26">
        <v>8132066235</v>
      </c>
      <c r="AC760" s="26">
        <v>6235</v>
      </c>
      <c r="AD760" s="26">
        <v>8136722899</v>
      </c>
      <c r="AE760" s="26" t="s">
        <v>7067</v>
      </c>
      <c r="AF760" s="26" t="s">
        <v>7062</v>
      </c>
      <c r="AG760" s="26" t="s">
        <v>545</v>
      </c>
      <c r="AH760" s="26" t="s">
        <v>2895</v>
      </c>
      <c r="AI760" s="26" t="s">
        <v>2896</v>
      </c>
      <c r="AJ760" s="26" t="s">
        <v>1066</v>
      </c>
      <c r="AK760" s="26">
        <v>33631</v>
      </c>
      <c r="AL760" s="26">
        <v>3391</v>
      </c>
      <c r="AM760" s="26" t="s">
        <v>755</v>
      </c>
      <c r="AN760" s="26" t="s">
        <v>1949</v>
      </c>
      <c r="AO760" s="26" t="s">
        <v>1950</v>
      </c>
      <c r="AP760" s="26" t="s">
        <v>7069</v>
      </c>
      <c r="AQ760" s="26">
        <v>8132062725</v>
      </c>
      <c r="AR760" s="26">
        <v>2725</v>
      </c>
      <c r="AS760" s="26">
        <v>8136752899</v>
      </c>
      <c r="AT760" s="26" t="s">
        <v>7064</v>
      </c>
      <c r="AU760" s="26" t="s">
        <v>7062</v>
      </c>
      <c r="AV760" s="26" t="s">
        <v>545</v>
      </c>
      <c r="AW760" s="26" t="s">
        <v>2895</v>
      </c>
      <c r="AX760" s="26" t="s">
        <v>2896</v>
      </c>
      <c r="AY760" s="26" t="s">
        <v>1066</v>
      </c>
      <c r="AZ760" s="26" t="s">
        <v>7072</v>
      </c>
      <c r="BA760" s="26" t="s">
        <v>7073</v>
      </c>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t="s">
        <v>7068</v>
      </c>
      <c r="CG760" s="26"/>
      <c r="CH760" s="26"/>
      <c r="CI760" s="26"/>
      <c r="CJ760" s="26"/>
      <c r="CK760" s="26"/>
      <c r="CL760" s="26"/>
      <c r="CM760" s="26"/>
      <c r="CN760" s="26">
        <v>2219</v>
      </c>
      <c r="CO760" s="26">
        <v>423</v>
      </c>
      <c r="CP760" s="26">
        <v>533</v>
      </c>
      <c r="CQ760" s="26"/>
      <c r="CR760" s="26"/>
      <c r="CS760" s="26" t="s">
        <v>561</v>
      </c>
      <c r="CT760" s="26">
        <v>12</v>
      </c>
      <c r="CU760" s="26"/>
      <c r="CV760" s="26"/>
      <c r="CW760" s="26">
        <v>10155</v>
      </c>
      <c r="CX760" s="740">
        <v>1295</v>
      </c>
      <c r="CY760" s="26"/>
      <c r="CZ760" s="26"/>
      <c r="DA760" s="26"/>
      <c r="DB760" s="26"/>
      <c r="DC760" s="26"/>
      <c r="DD760" s="26" t="s">
        <v>1965</v>
      </c>
      <c r="DE760" s="26" t="s">
        <v>1949</v>
      </c>
      <c r="DF760" s="26" t="s">
        <v>1950</v>
      </c>
      <c r="DG760" s="26" t="s">
        <v>7064</v>
      </c>
      <c r="DH760" s="26">
        <v>8132062725</v>
      </c>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c r="EO760" s="26"/>
      <c r="EP760" s="26"/>
      <c r="EQ760" s="26"/>
      <c r="ER760" s="26"/>
      <c r="ES760" s="26"/>
      <c r="ET760" s="26"/>
      <c r="EU760" s="26"/>
      <c r="EV760" s="26"/>
      <c r="EW760" s="26"/>
      <c r="EX760" s="26"/>
      <c r="EY760" s="26"/>
    </row>
    <row r="761" spans="1:155" x14ac:dyDescent="0.2">
      <c r="A761" s="739">
        <v>11231</v>
      </c>
      <c r="B761" s="26" t="s">
        <v>7077</v>
      </c>
      <c r="C761" s="26" t="s">
        <v>545</v>
      </c>
      <c r="D761" s="26"/>
      <c r="E761" s="26" t="s">
        <v>545</v>
      </c>
      <c r="F761" s="26"/>
      <c r="G761" s="26" t="s">
        <v>545</v>
      </c>
      <c r="H761" s="26" t="s">
        <v>545</v>
      </c>
      <c r="I761" s="26" t="s">
        <v>545</v>
      </c>
      <c r="J761" s="26" t="s">
        <v>7078</v>
      </c>
      <c r="K761" s="26"/>
      <c r="L761" s="26" t="s">
        <v>2187</v>
      </c>
      <c r="M761" s="26"/>
      <c r="N761" s="26" t="s">
        <v>1532</v>
      </c>
      <c r="O761" s="26">
        <v>46835</v>
      </c>
      <c r="P761" s="26">
        <v>3568</v>
      </c>
      <c r="Q761" s="26">
        <v>6099515847</v>
      </c>
      <c r="R761" s="26">
        <v>6094529568</v>
      </c>
      <c r="S761" s="26" t="s">
        <v>4046</v>
      </c>
      <c r="T761" s="26" t="s">
        <v>7079</v>
      </c>
      <c r="U761" s="26" t="s">
        <v>657</v>
      </c>
      <c r="V761" s="26" t="s">
        <v>7080</v>
      </c>
      <c r="W761" s="26" t="s">
        <v>7081</v>
      </c>
      <c r="X761" s="26" t="s">
        <v>2724</v>
      </c>
      <c r="Y761" s="26" t="s">
        <v>800</v>
      </c>
      <c r="Z761" s="26" t="s">
        <v>1306</v>
      </c>
      <c r="AA761" s="26" t="s">
        <v>7077</v>
      </c>
      <c r="AB761" s="26">
        <v>2604924063</v>
      </c>
      <c r="AC761" s="26"/>
      <c r="AD761" s="26"/>
      <c r="AE761" s="26" t="s">
        <v>7082</v>
      </c>
      <c r="AF761" s="26" t="s">
        <v>7078</v>
      </c>
      <c r="AG761" s="26" t="s">
        <v>545</v>
      </c>
      <c r="AH761" s="26" t="s">
        <v>2187</v>
      </c>
      <c r="AI761" s="26" t="s">
        <v>2188</v>
      </c>
      <c r="AJ761" s="26" t="s">
        <v>1532</v>
      </c>
      <c r="AK761" s="26">
        <v>46835</v>
      </c>
      <c r="AL761" s="26">
        <v>3568</v>
      </c>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t="s">
        <v>545</v>
      </c>
      <c r="CG761" s="26"/>
      <c r="CH761" s="26"/>
      <c r="CI761" s="26"/>
      <c r="CJ761" s="26"/>
      <c r="CK761" s="26"/>
      <c r="CL761" s="26"/>
      <c r="CM761" s="26"/>
      <c r="CN761" s="26">
        <v>2373</v>
      </c>
      <c r="CO761" s="26">
        <v>2504</v>
      </c>
      <c r="CP761" s="26"/>
      <c r="CQ761" s="26"/>
      <c r="CR761" s="26"/>
      <c r="CS761" s="26" t="s">
        <v>561</v>
      </c>
      <c r="CT761" s="26">
        <v>12</v>
      </c>
      <c r="CU761" s="26"/>
      <c r="CV761" s="26"/>
      <c r="CW761" s="26">
        <v>32280</v>
      </c>
      <c r="CX761" s="26" t="s">
        <v>545</v>
      </c>
      <c r="CY761" s="26"/>
      <c r="CZ761" s="26" t="s">
        <v>545</v>
      </c>
      <c r="DA761" s="26" t="s">
        <v>545</v>
      </c>
      <c r="DB761" s="26" t="s">
        <v>545</v>
      </c>
      <c r="DC761" s="26" t="s">
        <v>545</v>
      </c>
      <c r="DD761" s="26" t="s">
        <v>2580</v>
      </c>
      <c r="DE761" s="26" t="s">
        <v>7079</v>
      </c>
      <c r="DF761" s="26" t="s">
        <v>657</v>
      </c>
      <c r="DG761" s="26" t="s">
        <v>7083</v>
      </c>
      <c r="DH761" s="26">
        <v>6099515847</v>
      </c>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row>
    <row r="762" spans="1:155" x14ac:dyDescent="0.2">
      <c r="A762" s="739">
        <v>11292</v>
      </c>
      <c r="B762" s="26" t="s">
        <v>7084</v>
      </c>
      <c r="C762" s="26"/>
      <c r="D762" s="26"/>
      <c r="E762" s="26"/>
      <c r="F762" s="26"/>
      <c r="G762" s="26"/>
      <c r="H762" s="26"/>
      <c r="I762" s="26" t="s">
        <v>545</v>
      </c>
      <c r="J762" s="26" t="s">
        <v>7078</v>
      </c>
      <c r="K762" s="26"/>
      <c r="L762" s="26" t="s">
        <v>2187</v>
      </c>
      <c r="M762" s="26" t="s">
        <v>2188</v>
      </c>
      <c r="N762" s="26" t="s">
        <v>1532</v>
      </c>
      <c r="O762" s="738">
        <v>46835</v>
      </c>
      <c r="P762" s="26" t="s">
        <v>545</v>
      </c>
      <c r="Q762" s="26">
        <v>6099515847</v>
      </c>
      <c r="R762" s="26">
        <v>6095201592</v>
      </c>
      <c r="S762" s="26" t="s">
        <v>4046</v>
      </c>
      <c r="T762" s="26" t="s">
        <v>7079</v>
      </c>
      <c r="U762" s="26" t="s">
        <v>657</v>
      </c>
      <c r="V762" s="26" t="s">
        <v>7085</v>
      </c>
      <c r="W762" s="26" t="s">
        <v>7081</v>
      </c>
      <c r="X762" s="26" t="s">
        <v>3727</v>
      </c>
      <c r="Y762" s="26" t="s">
        <v>7086</v>
      </c>
      <c r="Z762" s="26" t="s">
        <v>7087</v>
      </c>
      <c r="AA762" s="26" t="s">
        <v>7084</v>
      </c>
      <c r="AB762" s="26">
        <v>6099514328</v>
      </c>
      <c r="AC762" s="26"/>
      <c r="AD762" s="26">
        <v>6095201592</v>
      </c>
      <c r="AE762" s="26" t="s">
        <v>7088</v>
      </c>
      <c r="AF762" s="26" t="s">
        <v>7078</v>
      </c>
      <c r="AG762" s="26" t="s">
        <v>545</v>
      </c>
      <c r="AH762" s="26" t="s">
        <v>2187</v>
      </c>
      <c r="AI762" s="26" t="s">
        <v>2188</v>
      </c>
      <c r="AJ762" s="26" t="s">
        <v>1532</v>
      </c>
      <c r="AK762" s="548">
        <v>46835</v>
      </c>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t="s">
        <v>545</v>
      </c>
      <c r="CG762" s="26"/>
      <c r="CH762" s="26"/>
      <c r="CI762" s="26"/>
      <c r="CJ762" s="26"/>
      <c r="CK762" s="26"/>
      <c r="CL762" s="26"/>
      <c r="CM762" s="26"/>
      <c r="CN762" s="26">
        <v>1144</v>
      </c>
      <c r="CO762" s="26">
        <v>1939</v>
      </c>
      <c r="CP762" s="26"/>
      <c r="CQ762" s="26"/>
      <c r="CR762" s="26"/>
      <c r="CS762" s="26" t="s">
        <v>561</v>
      </c>
      <c r="CT762" s="26">
        <v>12</v>
      </c>
      <c r="CU762" s="26"/>
      <c r="CV762" s="26"/>
      <c r="CW762" s="26">
        <v>20931</v>
      </c>
      <c r="CX762" s="26" t="s">
        <v>545</v>
      </c>
      <c r="CY762" s="26"/>
      <c r="CZ762" s="26"/>
      <c r="DA762" s="26"/>
      <c r="DB762" s="26"/>
      <c r="DC762" s="26" t="s">
        <v>545</v>
      </c>
      <c r="DD762" s="26" t="s">
        <v>1129</v>
      </c>
      <c r="DE762" s="26" t="s">
        <v>7089</v>
      </c>
      <c r="DF762" s="26" t="s">
        <v>2278</v>
      </c>
      <c r="DG762" s="26" t="s">
        <v>7090</v>
      </c>
      <c r="DH762" s="26">
        <v>6099515879</v>
      </c>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c r="EO762" s="26"/>
      <c r="EP762" s="26"/>
      <c r="EQ762" s="26"/>
      <c r="ER762" s="26"/>
      <c r="ES762" s="26"/>
      <c r="ET762" s="26"/>
      <c r="EU762" s="26"/>
      <c r="EV762" s="26"/>
      <c r="EW762" s="26"/>
      <c r="EX762" s="26"/>
      <c r="EY762" s="26"/>
    </row>
    <row r="763" spans="1:155" x14ac:dyDescent="0.2">
      <c r="A763" s="739">
        <v>10264</v>
      </c>
      <c r="B763" s="26" t="s">
        <v>7091</v>
      </c>
      <c r="C763" s="26"/>
      <c r="D763" s="26"/>
      <c r="E763" s="26"/>
      <c r="F763" s="26"/>
      <c r="G763" s="26"/>
      <c r="H763" s="26"/>
      <c r="I763" s="26"/>
      <c r="J763" s="26" t="s">
        <v>7092</v>
      </c>
      <c r="K763" s="26" t="s">
        <v>7093</v>
      </c>
      <c r="L763" s="26" t="s">
        <v>1099</v>
      </c>
      <c r="M763" s="26" t="s">
        <v>1016</v>
      </c>
      <c r="N763" s="26" t="s">
        <v>550</v>
      </c>
      <c r="O763" s="26">
        <v>60606</v>
      </c>
      <c r="P763" s="26" t="s">
        <v>545</v>
      </c>
      <c r="Q763" s="26">
        <v>2625233358</v>
      </c>
      <c r="R763" s="26"/>
      <c r="S763" s="26" t="s">
        <v>7094</v>
      </c>
      <c r="T763" s="26" t="s">
        <v>7095</v>
      </c>
      <c r="U763" s="26" t="s">
        <v>647</v>
      </c>
      <c r="V763" s="26" t="s">
        <v>7096</v>
      </c>
      <c r="W763" s="26" t="s">
        <v>1654</v>
      </c>
      <c r="X763" s="26" t="s">
        <v>1857</v>
      </c>
      <c r="Y763" s="26" t="s">
        <v>1496</v>
      </c>
      <c r="Z763" s="26" t="s">
        <v>545</v>
      </c>
      <c r="AA763" s="26" t="s">
        <v>7097</v>
      </c>
      <c r="AB763" s="26">
        <v>5028893253</v>
      </c>
      <c r="AC763" s="26"/>
      <c r="AD763" s="26"/>
      <c r="AE763" s="26" t="s">
        <v>7098</v>
      </c>
      <c r="AF763" s="26" t="s">
        <v>7092</v>
      </c>
      <c r="AG763" s="26" t="s">
        <v>7093</v>
      </c>
      <c r="AH763" s="26" t="s">
        <v>1053</v>
      </c>
      <c r="AI763" s="26" t="s">
        <v>1016</v>
      </c>
      <c r="AJ763" s="26" t="s">
        <v>550</v>
      </c>
      <c r="AK763" s="26">
        <v>60606</v>
      </c>
      <c r="AL763" s="26" t="s">
        <v>545</v>
      </c>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t="s">
        <v>7099</v>
      </c>
      <c r="CG763" s="26"/>
      <c r="CH763" s="26"/>
      <c r="CI763" s="26"/>
      <c r="CJ763" s="26"/>
      <c r="CK763" s="26"/>
      <c r="CL763" s="26"/>
      <c r="CM763" s="26"/>
      <c r="CN763" s="26">
        <v>1013</v>
      </c>
      <c r="CO763" s="26">
        <v>323</v>
      </c>
      <c r="CP763" s="26"/>
      <c r="CQ763" s="26"/>
      <c r="CR763" s="26"/>
      <c r="CS763" s="26" t="s">
        <v>561</v>
      </c>
      <c r="CT763" s="26">
        <v>12</v>
      </c>
      <c r="CU763" s="26"/>
      <c r="CV763" s="26"/>
      <c r="CW763" s="26">
        <v>80314</v>
      </c>
      <c r="CX763" s="740">
        <v>671</v>
      </c>
      <c r="CY763" s="26"/>
      <c r="CZ763" s="26"/>
      <c r="DA763" s="26"/>
      <c r="DB763" s="26"/>
      <c r="DC763" s="26"/>
      <c r="DD763" s="26" t="s">
        <v>1661</v>
      </c>
      <c r="DE763" s="26" t="s">
        <v>1662</v>
      </c>
      <c r="DF763" s="26" t="s">
        <v>1663</v>
      </c>
      <c r="DG763" s="26" t="s">
        <v>1664</v>
      </c>
      <c r="DH763" s="26">
        <v>8058766202</v>
      </c>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c r="EO763" s="26"/>
      <c r="EP763" s="26"/>
      <c r="EQ763" s="26"/>
      <c r="ER763" s="26"/>
      <c r="ES763" s="26"/>
      <c r="ET763" s="26"/>
      <c r="EU763" s="26"/>
      <c r="EV763" s="26"/>
      <c r="EW763" s="26"/>
      <c r="EX763" s="26"/>
      <c r="EY763" s="26"/>
    </row>
    <row r="764" spans="1:155" x14ac:dyDescent="0.2">
      <c r="A764" s="739">
        <v>11726</v>
      </c>
      <c r="B764" s="26" t="s">
        <v>7100</v>
      </c>
      <c r="C764" s="26"/>
      <c r="D764" s="26"/>
      <c r="E764" s="26"/>
      <c r="F764" s="26"/>
      <c r="G764" s="26"/>
      <c r="H764" s="26"/>
      <c r="I764" s="26"/>
      <c r="J764" s="26" t="s">
        <v>4836</v>
      </c>
      <c r="K764" s="26" t="s">
        <v>4837</v>
      </c>
      <c r="L764" s="26" t="s">
        <v>821</v>
      </c>
      <c r="M764" s="26" t="s">
        <v>822</v>
      </c>
      <c r="N764" s="26" t="s">
        <v>823</v>
      </c>
      <c r="O764" s="26">
        <v>44114</v>
      </c>
      <c r="P764" s="26" t="s">
        <v>545</v>
      </c>
      <c r="Q764" s="26">
        <v>2166435854</v>
      </c>
      <c r="R764" s="26">
        <v>8004879654</v>
      </c>
      <c r="S764" s="26" t="s">
        <v>4838</v>
      </c>
      <c r="T764" s="26" t="s">
        <v>4839</v>
      </c>
      <c r="U764" s="26" t="s">
        <v>963</v>
      </c>
      <c r="V764" s="26" t="s">
        <v>4840</v>
      </c>
      <c r="W764" s="26" t="s">
        <v>4841</v>
      </c>
      <c r="X764" s="26" t="s">
        <v>4092</v>
      </c>
      <c r="Y764" s="26" t="s">
        <v>4842</v>
      </c>
      <c r="Z764" s="26" t="s">
        <v>4843</v>
      </c>
      <c r="AA764" s="26" t="s">
        <v>4844</v>
      </c>
      <c r="AB764" s="26">
        <v>2166435854</v>
      </c>
      <c r="AC764" s="26"/>
      <c r="AD764" s="26"/>
      <c r="AE764" s="26" t="s">
        <v>4840</v>
      </c>
      <c r="AF764" s="26" t="s">
        <v>4836</v>
      </c>
      <c r="AG764" s="26" t="s">
        <v>4837</v>
      </c>
      <c r="AH764" s="26" t="s">
        <v>821</v>
      </c>
      <c r="AI764" s="26" t="s">
        <v>822</v>
      </c>
      <c r="AJ764" s="26" t="s">
        <v>823</v>
      </c>
      <c r="AK764" s="26">
        <v>44114</v>
      </c>
      <c r="AL764" s="26" t="s">
        <v>545</v>
      </c>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t="s">
        <v>4845</v>
      </c>
      <c r="CG764" s="26"/>
      <c r="CH764" s="26"/>
      <c r="CI764" s="26"/>
      <c r="CJ764" s="26"/>
      <c r="CK764" s="26"/>
      <c r="CL764" s="26"/>
      <c r="CM764" s="26"/>
      <c r="CN764" s="26">
        <v>1563</v>
      </c>
      <c r="CO764" s="26">
        <v>1629</v>
      </c>
      <c r="CP764" s="26"/>
      <c r="CQ764" s="26"/>
      <c r="CR764" s="26"/>
      <c r="CS764" s="26" t="s">
        <v>561</v>
      </c>
      <c r="CT764" s="26">
        <v>12</v>
      </c>
      <c r="CU764" s="26"/>
      <c r="CV764" s="26"/>
      <c r="CW764" s="26">
        <v>25011</v>
      </c>
      <c r="CX764" s="26"/>
      <c r="CY764" s="26"/>
      <c r="CZ764" s="26"/>
      <c r="DA764" s="26"/>
      <c r="DB764" s="26"/>
      <c r="DC764" s="26"/>
      <c r="DD764" s="26" t="s">
        <v>2155</v>
      </c>
      <c r="DE764" s="26" t="s">
        <v>4846</v>
      </c>
      <c r="DF764" s="26" t="s">
        <v>4847</v>
      </c>
      <c r="DG764" s="26" t="s">
        <v>4840</v>
      </c>
      <c r="DH764" s="26">
        <v>2163286174</v>
      </c>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c r="EU764" s="26"/>
      <c r="EV764" s="26"/>
      <c r="EW764" s="26"/>
      <c r="EX764" s="26"/>
      <c r="EY764" s="26"/>
    </row>
    <row r="765" spans="1:155" x14ac:dyDescent="0.2">
      <c r="A765" s="739">
        <v>11727</v>
      </c>
      <c r="B765" s="26" t="s">
        <v>5698</v>
      </c>
      <c r="C765" s="26"/>
      <c r="D765" s="26"/>
      <c r="E765" s="26"/>
      <c r="F765" s="26"/>
      <c r="G765" s="26"/>
      <c r="H765" s="26"/>
      <c r="I765" s="26"/>
      <c r="J765" s="26" t="s">
        <v>4919</v>
      </c>
      <c r="K765" s="26"/>
      <c r="L765" s="26" t="s">
        <v>4651</v>
      </c>
      <c r="M765" s="26"/>
      <c r="N765" s="26" t="s">
        <v>4652</v>
      </c>
      <c r="O765" s="26">
        <v>35202</v>
      </c>
      <c r="P765" s="26" t="s">
        <v>545</v>
      </c>
      <c r="Q765" s="26">
        <v>2052681000</v>
      </c>
      <c r="R765" s="26"/>
      <c r="S765" s="26" t="s">
        <v>7101</v>
      </c>
      <c r="T765" s="26" t="s">
        <v>4913</v>
      </c>
      <c r="U765" s="26" t="s">
        <v>647</v>
      </c>
      <c r="V765" s="26"/>
      <c r="W765" s="26" t="s">
        <v>4916</v>
      </c>
      <c r="X765" s="26" t="s">
        <v>1214</v>
      </c>
      <c r="Y765" s="26" t="s">
        <v>4917</v>
      </c>
      <c r="Z765" s="26" t="s">
        <v>661</v>
      </c>
      <c r="AA765" s="26" t="s">
        <v>5698</v>
      </c>
      <c r="AB765" s="26">
        <v>2052599543</v>
      </c>
      <c r="AC765" s="26"/>
      <c r="AD765" s="26">
        <v>2052686012</v>
      </c>
      <c r="AE765" s="26" t="s">
        <v>4918</v>
      </c>
      <c r="AF765" s="26" t="s">
        <v>4919</v>
      </c>
      <c r="AG765" s="26" t="s">
        <v>545</v>
      </c>
      <c r="AH765" s="26" t="s">
        <v>4651</v>
      </c>
      <c r="AI765" s="26"/>
      <c r="AJ765" s="26" t="s">
        <v>4652</v>
      </c>
      <c r="AK765" s="26">
        <v>35202</v>
      </c>
      <c r="AL765" s="26" t="s">
        <v>545</v>
      </c>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t="s">
        <v>4920</v>
      </c>
      <c r="CG765" s="26"/>
      <c r="CH765" s="26"/>
      <c r="CI765" s="26"/>
      <c r="CJ765" s="26"/>
      <c r="CK765" s="26"/>
      <c r="CL765" s="26"/>
      <c r="CM765" s="26"/>
      <c r="CN765" s="26">
        <v>1564</v>
      </c>
      <c r="CO765" s="26">
        <v>720</v>
      </c>
      <c r="CP765" s="26"/>
      <c r="CQ765" s="26"/>
      <c r="CR765" s="26"/>
      <c r="CS765" s="26" t="s">
        <v>561</v>
      </c>
      <c r="CT765" s="26">
        <v>12</v>
      </c>
      <c r="CU765" s="26"/>
      <c r="CV765" s="26"/>
      <c r="CW765" s="26">
        <v>70335</v>
      </c>
      <c r="CX765" s="26"/>
      <c r="CY765" s="26"/>
      <c r="CZ765" s="26"/>
      <c r="DA765" s="26"/>
      <c r="DB765" s="26"/>
      <c r="DC765" s="26"/>
      <c r="DD765" s="26" t="s">
        <v>3697</v>
      </c>
      <c r="DE765" s="26" t="s">
        <v>4921</v>
      </c>
      <c r="DF765" s="26" t="s">
        <v>4922</v>
      </c>
      <c r="DG765" s="26" t="s">
        <v>4915</v>
      </c>
      <c r="DH765" s="26">
        <v>2052681000</v>
      </c>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c r="EU765" s="26"/>
      <c r="EV765" s="26"/>
      <c r="EW765" s="26"/>
      <c r="EX765" s="26"/>
      <c r="EY765" s="26"/>
    </row>
    <row r="766" spans="1:155" x14ac:dyDescent="0.2">
      <c r="A766" s="739">
        <v>10619</v>
      </c>
      <c r="B766" s="26" t="s">
        <v>7102</v>
      </c>
      <c r="C766" s="26"/>
      <c r="D766" s="26"/>
      <c r="E766" s="26"/>
      <c r="F766" s="26"/>
      <c r="G766" s="26"/>
      <c r="H766" s="26"/>
      <c r="I766" s="26"/>
      <c r="J766" s="26" t="s">
        <v>729</v>
      </c>
      <c r="K766" s="26" t="s">
        <v>728</v>
      </c>
      <c r="L766" s="26" t="s">
        <v>730</v>
      </c>
      <c r="M766" s="26"/>
      <c r="N766" s="26" t="s">
        <v>731</v>
      </c>
      <c r="O766" s="26">
        <v>19106</v>
      </c>
      <c r="P766" s="26" t="s">
        <v>545</v>
      </c>
      <c r="Q766" s="26">
        <v>2156401150</v>
      </c>
      <c r="R766" s="26"/>
      <c r="S766" s="26" t="s">
        <v>750</v>
      </c>
      <c r="T766" s="26" t="s">
        <v>733</v>
      </c>
      <c r="U766" s="26" t="s">
        <v>734</v>
      </c>
      <c r="V766" s="26" t="s">
        <v>735</v>
      </c>
      <c r="W766" s="26"/>
      <c r="X766" s="26" t="s">
        <v>736</v>
      </c>
      <c r="Y766" s="26" t="s">
        <v>737</v>
      </c>
      <c r="Z766" s="26" t="s">
        <v>738</v>
      </c>
      <c r="AA766" s="26" t="s">
        <v>739</v>
      </c>
      <c r="AB766" s="26">
        <v>3024766396</v>
      </c>
      <c r="AC766" s="26"/>
      <c r="AD766" s="26">
        <v>3024767263</v>
      </c>
      <c r="AE766" s="26" t="s">
        <v>740</v>
      </c>
      <c r="AF766" s="26" t="s">
        <v>741</v>
      </c>
      <c r="AG766" s="26" t="s">
        <v>742</v>
      </c>
      <c r="AH766" s="26" t="s">
        <v>568</v>
      </c>
      <c r="AI766" s="26"/>
      <c r="AJ766" s="26" t="s">
        <v>569</v>
      </c>
      <c r="AK766" s="26">
        <v>19803</v>
      </c>
      <c r="AL766" s="26" t="s">
        <v>545</v>
      </c>
      <c r="AM766" s="26" t="s">
        <v>743</v>
      </c>
      <c r="AN766" s="26" t="s">
        <v>744</v>
      </c>
      <c r="AO766" s="26" t="s">
        <v>745</v>
      </c>
      <c r="AP766" s="26" t="s">
        <v>746</v>
      </c>
      <c r="AQ766" s="26">
        <v>3024766682</v>
      </c>
      <c r="AR766" s="26"/>
      <c r="AS766" s="26">
        <v>3024767263</v>
      </c>
      <c r="AT766" s="26" t="s">
        <v>747</v>
      </c>
      <c r="AU766" s="26" t="s">
        <v>741</v>
      </c>
      <c r="AV766" s="26" t="s">
        <v>742</v>
      </c>
      <c r="AW766" s="26" t="s">
        <v>568</v>
      </c>
      <c r="AX766" s="26"/>
      <c r="AY766" s="26" t="s">
        <v>569</v>
      </c>
      <c r="AZ766" s="26" t="s">
        <v>748</v>
      </c>
      <c r="BA766" s="26" t="s">
        <v>545</v>
      </c>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v>1049</v>
      </c>
      <c r="CO766" s="26">
        <v>712</v>
      </c>
      <c r="CP766" s="26">
        <v>574</v>
      </c>
      <c r="CQ766" s="26"/>
      <c r="CR766" s="26"/>
      <c r="CS766" s="26" t="s">
        <v>561</v>
      </c>
      <c r="CT766" s="26">
        <v>12</v>
      </c>
      <c r="CU766" s="26"/>
      <c r="CV766" s="26"/>
      <c r="CW766" s="26">
        <v>10030</v>
      </c>
      <c r="CX766" s="740">
        <v>626</v>
      </c>
      <c r="CY766" s="26"/>
      <c r="CZ766" s="26"/>
      <c r="DA766" s="26"/>
      <c r="DB766" s="26"/>
      <c r="DC766" s="26"/>
      <c r="DD766" s="26" t="s">
        <v>545</v>
      </c>
      <c r="DE766" s="26" t="s">
        <v>545</v>
      </c>
      <c r="DF766" s="26" t="s">
        <v>545</v>
      </c>
      <c r="DG766" s="26" t="s">
        <v>545</v>
      </c>
      <c r="DH766" s="26"/>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c r="EU766" s="26"/>
      <c r="EV766" s="26"/>
      <c r="EW766" s="26"/>
      <c r="EX766" s="26"/>
      <c r="EY766" s="26"/>
    </row>
    <row r="767" spans="1:155" x14ac:dyDescent="0.2">
      <c r="A767" s="739">
        <v>10287</v>
      </c>
      <c r="B767" s="26" t="s">
        <v>2692</v>
      </c>
      <c r="C767" s="26"/>
      <c r="D767" s="26"/>
      <c r="E767" s="26"/>
      <c r="F767" s="26"/>
      <c r="G767" s="26"/>
      <c r="H767" s="26"/>
      <c r="I767" s="26"/>
      <c r="J767" s="26" t="s">
        <v>2694</v>
      </c>
      <c r="K767" s="26"/>
      <c r="L767" s="26" t="s">
        <v>1634</v>
      </c>
      <c r="M767" s="26" t="s">
        <v>1635</v>
      </c>
      <c r="N767" s="26" t="s">
        <v>823</v>
      </c>
      <c r="O767" s="26">
        <v>45202</v>
      </c>
      <c r="P767" s="26" t="s">
        <v>545</v>
      </c>
      <c r="Q767" s="26">
        <v>5136291800</v>
      </c>
      <c r="R767" s="26"/>
      <c r="S767" s="26" t="s">
        <v>7103</v>
      </c>
      <c r="T767" s="26" t="s">
        <v>7104</v>
      </c>
      <c r="U767" s="26" t="s">
        <v>7105</v>
      </c>
      <c r="V767" s="26" t="s">
        <v>2688</v>
      </c>
      <c r="W767" s="26" t="s">
        <v>4246</v>
      </c>
      <c r="X767" s="26" t="s">
        <v>2690</v>
      </c>
      <c r="Y767" s="26" t="s">
        <v>1092</v>
      </c>
      <c r="Z767" s="26" t="s">
        <v>2691</v>
      </c>
      <c r="AA767" s="26" t="s">
        <v>2692</v>
      </c>
      <c r="AB767" s="26">
        <v>5136292172</v>
      </c>
      <c r="AC767" s="26"/>
      <c r="AD767" s="26">
        <v>5136291871</v>
      </c>
      <c r="AE767" s="26" t="s">
        <v>2693</v>
      </c>
      <c r="AF767" s="26" t="s">
        <v>2694</v>
      </c>
      <c r="AG767" s="26" t="s">
        <v>545</v>
      </c>
      <c r="AH767" s="26" t="s">
        <v>1634</v>
      </c>
      <c r="AI767" s="26" t="s">
        <v>1635</v>
      </c>
      <c r="AJ767" s="26" t="s">
        <v>823</v>
      </c>
      <c r="AK767" s="26">
        <v>45202</v>
      </c>
      <c r="AL767" s="26" t="s">
        <v>545</v>
      </c>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t="s">
        <v>7106</v>
      </c>
      <c r="CG767" s="26"/>
      <c r="CH767" s="26"/>
      <c r="CI767" s="26"/>
      <c r="CJ767" s="26"/>
      <c r="CK767" s="26"/>
      <c r="CL767" s="26"/>
      <c r="CM767" s="26"/>
      <c r="CN767" s="26">
        <v>1028</v>
      </c>
      <c r="CO767" s="26">
        <v>257</v>
      </c>
      <c r="CP767" s="26"/>
      <c r="CQ767" s="26"/>
      <c r="CR767" s="26"/>
      <c r="CS767" s="26" t="s">
        <v>561</v>
      </c>
      <c r="CT767" s="26">
        <v>12</v>
      </c>
      <c r="CU767" s="26"/>
      <c r="CV767" s="26"/>
      <c r="CW767" s="26">
        <v>70483</v>
      </c>
      <c r="CX767" s="740">
        <v>836</v>
      </c>
      <c r="CY767" s="26"/>
      <c r="CZ767" s="26"/>
      <c r="DA767" s="26"/>
      <c r="DB767" s="26"/>
      <c r="DC767" s="26"/>
      <c r="DD767" s="26" t="s">
        <v>2696</v>
      </c>
      <c r="DE767" s="26" t="s">
        <v>2697</v>
      </c>
      <c r="DF767" s="26" t="s">
        <v>2698</v>
      </c>
      <c r="DG767" s="26" t="s">
        <v>2699</v>
      </c>
      <c r="DH767" s="26">
        <v>5133622547</v>
      </c>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row>
    <row r="768" spans="1:155" x14ac:dyDescent="0.2">
      <c r="A768" s="739">
        <v>11728</v>
      </c>
      <c r="B768" s="26" t="s">
        <v>7107</v>
      </c>
      <c r="C768" s="26"/>
      <c r="D768" s="26"/>
      <c r="E768" s="26"/>
      <c r="F768" s="26"/>
      <c r="G768" s="26"/>
      <c r="H768" s="26"/>
      <c r="I768" s="26"/>
      <c r="J768" s="26" t="s">
        <v>7108</v>
      </c>
      <c r="K768" s="26"/>
      <c r="L768" s="26" t="s">
        <v>899</v>
      </c>
      <c r="M768" s="26" t="s">
        <v>900</v>
      </c>
      <c r="N768" s="26" t="s">
        <v>901</v>
      </c>
      <c r="O768" s="26">
        <v>55435</v>
      </c>
      <c r="P768" s="26" t="s">
        <v>545</v>
      </c>
      <c r="Q768" s="26">
        <v>9529219266</v>
      </c>
      <c r="R768" s="26"/>
      <c r="S768" s="26" t="s">
        <v>7025</v>
      </c>
      <c r="T768" s="26" t="s">
        <v>7109</v>
      </c>
      <c r="U768" s="26" t="s">
        <v>963</v>
      </c>
      <c r="V768" s="26" t="s">
        <v>7110</v>
      </c>
      <c r="W768" s="26" t="s">
        <v>7111</v>
      </c>
      <c r="X768" s="26" t="s">
        <v>4995</v>
      </c>
      <c r="Y768" s="26" t="s">
        <v>881</v>
      </c>
      <c r="Z768" s="26" t="s">
        <v>619</v>
      </c>
      <c r="AA768" s="26" t="s">
        <v>7112</v>
      </c>
      <c r="AB768" s="26">
        <v>9528355350</v>
      </c>
      <c r="AC768" s="26"/>
      <c r="AD768" s="26">
        <v>9529219266</v>
      </c>
      <c r="AE768" s="26" t="s">
        <v>7110</v>
      </c>
      <c r="AF768" s="26" t="s">
        <v>7108</v>
      </c>
      <c r="AG768" s="26" t="s">
        <v>545</v>
      </c>
      <c r="AH768" s="26" t="s">
        <v>7113</v>
      </c>
      <c r="AI768" s="26" t="s">
        <v>900</v>
      </c>
      <c r="AJ768" s="26" t="s">
        <v>901</v>
      </c>
      <c r="AK768" s="26">
        <v>55435</v>
      </c>
      <c r="AL768" s="26">
        <v>4818</v>
      </c>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t="s">
        <v>7114</v>
      </c>
      <c r="CG768" s="26"/>
      <c r="CH768" s="26"/>
      <c r="CI768" s="26"/>
      <c r="CJ768" s="26"/>
      <c r="CK768" s="26"/>
      <c r="CL768" s="26"/>
      <c r="CM768" s="26"/>
      <c r="CN768" s="26">
        <v>1565</v>
      </c>
      <c r="CO768" s="26">
        <v>1697</v>
      </c>
      <c r="CP768" s="26"/>
      <c r="CQ768" s="26"/>
      <c r="CR768" s="26"/>
      <c r="CS768" s="26" t="s">
        <v>561</v>
      </c>
      <c r="CT768" s="26">
        <v>12</v>
      </c>
      <c r="CU768" s="26"/>
      <c r="CV768" s="26"/>
      <c r="CW768" s="26">
        <v>24465</v>
      </c>
      <c r="CX768" s="26"/>
      <c r="CY768" s="26"/>
      <c r="CZ768" s="26"/>
      <c r="DA768" s="26"/>
      <c r="DB768" s="26"/>
      <c r="DC768" s="26"/>
      <c r="DD768" s="26" t="s">
        <v>551</v>
      </c>
      <c r="DE768" s="26" t="s">
        <v>7115</v>
      </c>
      <c r="DF768" s="26" t="s">
        <v>801</v>
      </c>
      <c r="DG768" s="26" t="s">
        <v>7116</v>
      </c>
      <c r="DH768" s="26">
        <v>9528355350</v>
      </c>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c r="EU768" s="26"/>
      <c r="EV768" s="26"/>
      <c r="EW768" s="26"/>
      <c r="EX768" s="26"/>
      <c r="EY768" s="26"/>
    </row>
    <row r="769" spans="1:155" x14ac:dyDescent="0.2">
      <c r="A769" s="739">
        <v>11729</v>
      </c>
      <c r="B769" s="26" t="s">
        <v>7117</v>
      </c>
      <c r="C769" s="26"/>
      <c r="D769" s="26"/>
      <c r="E769" s="26"/>
      <c r="F769" s="26"/>
      <c r="G769" s="26"/>
      <c r="H769" s="26"/>
      <c r="I769" s="26"/>
      <c r="J769" s="26" t="s">
        <v>7108</v>
      </c>
      <c r="K769" s="26"/>
      <c r="L769" s="26" t="s">
        <v>899</v>
      </c>
      <c r="M769" s="26" t="s">
        <v>900</v>
      </c>
      <c r="N769" s="26" t="s">
        <v>901</v>
      </c>
      <c r="O769" s="26">
        <v>55435</v>
      </c>
      <c r="P769" s="26">
        <v>4818</v>
      </c>
      <c r="Q769" s="26">
        <v>9528355350</v>
      </c>
      <c r="R769" s="26">
        <v>9529219266</v>
      </c>
      <c r="S769" s="26" t="s">
        <v>2528</v>
      </c>
      <c r="T769" s="26" t="s">
        <v>472</v>
      </c>
      <c r="U769" s="26" t="s">
        <v>963</v>
      </c>
      <c r="V769" s="26" t="s">
        <v>7110</v>
      </c>
      <c r="W769" s="26" t="s">
        <v>7118</v>
      </c>
      <c r="X769" s="26" t="s">
        <v>4995</v>
      </c>
      <c r="Y769" s="26" t="s">
        <v>881</v>
      </c>
      <c r="Z769" s="26" t="s">
        <v>619</v>
      </c>
      <c r="AA769" s="26" t="s">
        <v>7112</v>
      </c>
      <c r="AB769" s="26">
        <v>9528355350</v>
      </c>
      <c r="AC769" s="26"/>
      <c r="AD769" s="26">
        <v>9529219266</v>
      </c>
      <c r="AE769" s="26" t="s">
        <v>7110</v>
      </c>
      <c r="AF769" s="26" t="s">
        <v>7108</v>
      </c>
      <c r="AG769" s="26" t="s">
        <v>545</v>
      </c>
      <c r="AH769" s="26" t="s">
        <v>7113</v>
      </c>
      <c r="AI769" s="26" t="s">
        <v>900</v>
      </c>
      <c r="AJ769" s="26" t="s">
        <v>901</v>
      </c>
      <c r="AK769" s="26">
        <v>55435</v>
      </c>
      <c r="AL769" s="26">
        <v>4818</v>
      </c>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t="s">
        <v>545</v>
      </c>
      <c r="CG769" s="26"/>
      <c r="CH769" s="26"/>
      <c r="CI769" s="26"/>
      <c r="CJ769" s="26"/>
      <c r="CK769" s="26"/>
      <c r="CL769" s="26"/>
      <c r="CM769" s="26"/>
      <c r="CN769" s="26">
        <v>1566</v>
      </c>
      <c r="CO769" s="26">
        <v>1697</v>
      </c>
      <c r="CP769" s="26"/>
      <c r="CQ769" s="26"/>
      <c r="CR769" s="26"/>
      <c r="CS769" s="26" t="s">
        <v>561</v>
      </c>
      <c r="CT769" s="26">
        <v>12</v>
      </c>
      <c r="CU769" s="26"/>
      <c r="CV769" s="26"/>
      <c r="CW769" s="26">
        <v>15377</v>
      </c>
      <c r="CX769" s="26" t="s">
        <v>545</v>
      </c>
      <c r="CY769" s="26"/>
      <c r="CZ769" s="26"/>
      <c r="DA769" s="26"/>
      <c r="DB769" s="26"/>
      <c r="DC769" s="26"/>
      <c r="DD769" s="26" t="s">
        <v>551</v>
      </c>
      <c r="DE769" s="26" t="s">
        <v>7115</v>
      </c>
      <c r="DF769" s="26" t="s">
        <v>801</v>
      </c>
      <c r="DG769" s="26" t="s">
        <v>7116</v>
      </c>
      <c r="DH769" s="26">
        <v>9528355350</v>
      </c>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c r="EU769" s="26"/>
      <c r="EV769" s="26"/>
      <c r="EW769" s="26"/>
      <c r="EX769" s="26"/>
      <c r="EY769" s="26"/>
    </row>
    <row r="770" spans="1:155" x14ac:dyDescent="0.2">
      <c r="A770" s="739">
        <v>11730</v>
      </c>
      <c r="B770" s="26" t="s">
        <v>7119</v>
      </c>
      <c r="C770" s="26"/>
      <c r="D770" s="26"/>
      <c r="E770" s="26"/>
      <c r="F770" s="26"/>
      <c r="G770" s="26"/>
      <c r="H770" s="26"/>
      <c r="I770" s="26"/>
      <c r="J770" s="26" t="s">
        <v>2694</v>
      </c>
      <c r="K770" s="26"/>
      <c r="L770" s="26" t="s">
        <v>1634</v>
      </c>
      <c r="M770" s="26" t="s">
        <v>1635</v>
      </c>
      <c r="N770" s="26" t="s">
        <v>823</v>
      </c>
      <c r="O770" s="26">
        <v>45202</v>
      </c>
      <c r="P770" s="26" t="s">
        <v>545</v>
      </c>
      <c r="Q770" s="26">
        <v>5136291800</v>
      </c>
      <c r="R770" s="26"/>
      <c r="S770" s="26" t="s">
        <v>7120</v>
      </c>
      <c r="T770" s="26" t="s">
        <v>7104</v>
      </c>
      <c r="U770" s="26" t="s">
        <v>1896</v>
      </c>
      <c r="V770" s="26" t="s">
        <v>2688</v>
      </c>
      <c r="W770" s="26" t="s">
        <v>4246</v>
      </c>
      <c r="X770" s="26" t="s">
        <v>2690</v>
      </c>
      <c r="Y770" s="26" t="s">
        <v>1092</v>
      </c>
      <c r="Z770" s="26" t="s">
        <v>2691</v>
      </c>
      <c r="AA770" s="26" t="s">
        <v>2692</v>
      </c>
      <c r="AB770" s="26">
        <v>5136292172</v>
      </c>
      <c r="AC770" s="26"/>
      <c r="AD770" s="26">
        <v>5136291871</v>
      </c>
      <c r="AE770" s="26" t="s">
        <v>2693</v>
      </c>
      <c r="AF770" s="26" t="s">
        <v>2694</v>
      </c>
      <c r="AG770" s="26" t="s">
        <v>545</v>
      </c>
      <c r="AH770" s="26" t="s">
        <v>1634</v>
      </c>
      <c r="AI770" s="26" t="s">
        <v>1635</v>
      </c>
      <c r="AJ770" s="26" t="s">
        <v>823</v>
      </c>
      <c r="AK770" s="26">
        <v>45202</v>
      </c>
      <c r="AL770" s="26" t="s">
        <v>545</v>
      </c>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t="s">
        <v>7121</v>
      </c>
      <c r="CG770" s="26"/>
      <c r="CH770" s="26"/>
      <c r="CI770" s="26"/>
      <c r="CJ770" s="26"/>
      <c r="CK770" s="26"/>
      <c r="CL770" s="26"/>
      <c r="CM770" s="26"/>
      <c r="CN770" s="26">
        <v>1567</v>
      </c>
      <c r="CO770" s="26">
        <v>257</v>
      </c>
      <c r="CP770" s="26"/>
      <c r="CQ770" s="26"/>
      <c r="CR770" s="26"/>
      <c r="CS770" s="26" t="s">
        <v>561</v>
      </c>
      <c r="CT770" s="26">
        <v>12</v>
      </c>
      <c r="CU770" s="26"/>
      <c r="CV770" s="26"/>
      <c r="CW770" s="26">
        <v>92622</v>
      </c>
      <c r="CX770" s="740">
        <v>836</v>
      </c>
      <c r="CY770" s="26"/>
      <c r="CZ770" s="26"/>
      <c r="DA770" s="26"/>
      <c r="DB770" s="26"/>
      <c r="DC770" s="26"/>
      <c r="DD770" s="26" t="s">
        <v>2696</v>
      </c>
      <c r="DE770" s="26" t="s">
        <v>2697</v>
      </c>
      <c r="DF770" s="26" t="s">
        <v>2698</v>
      </c>
      <c r="DG770" s="26" t="s">
        <v>2699</v>
      </c>
      <c r="DH770" s="26">
        <v>5133622547</v>
      </c>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row>
    <row r="771" spans="1:155" x14ac:dyDescent="0.2">
      <c r="A771" s="739">
        <v>10476</v>
      </c>
      <c r="B771" s="26" t="s">
        <v>7122</v>
      </c>
      <c r="C771" s="26" t="s">
        <v>545</v>
      </c>
      <c r="D771" s="26"/>
      <c r="E771" s="26" t="s">
        <v>545</v>
      </c>
      <c r="F771" s="26"/>
      <c r="G771" s="26" t="s">
        <v>545</v>
      </c>
      <c r="H771" s="26" t="s">
        <v>545</v>
      </c>
      <c r="I771" s="26" t="s">
        <v>545</v>
      </c>
      <c r="J771" s="26" t="s">
        <v>3251</v>
      </c>
      <c r="K771" s="26"/>
      <c r="L771" s="26" t="s">
        <v>1265</v>
      </c>
      <c r="M771" s="26"/>
      <c r="N771" s="26" t="s">
        <v>973</v>
      </c>
      <c r="O771" s="26">
        <v>77092</v>
      </c>
      <c r="P771" s="26" t="s">
        <v>545</v>
      </c>
      <c r="Q771" s="26">
        <v>7135290045</v>
      </c>
      <c r="R771" s="26">
        <v>7138216503</v>
      </c>
      <c r="S771" s="26" t="s">
        <v>903</v>
      </c>
      <c r="T771" s="26" t="s">
        <v>3560</v>
      </c>
      <c r="U771" s="26" t="s">
        <v>553</v>
      </c>
      <c r="V771" s="26" t="s">
        <v>4578</v>
      </c>
      <c r="W771" s="26" t="s">
        <v>3254</v>
      </c>
      <c r="X771" s="26" t="s">
        <v>3255</v>
      </c>
      <c r="Y771" s="26" t="s">
        <v>3256</v>
      </c>
      <c r="Z771" s="26" t="s">
        <v>1589</v>
      </c>
      <c r="AA771" s="26" t="s">
        <v>4573</v>
      </c>
      <c r="AB771" s="26">
        <v>7138216435</v>
      </c>
      <c r="AC771" s="26"/>
      <c r="AD771" s="26"/>
      <c r="AE771" s="26" t="s">
        <v>3257</v>
      </c>
      <c r="AF771" s="26" t="s">
        <v>3251</v>
      </c>
      <c r="AG771" s="26" t="s">
        <v>545</v>
      </c>
      <c r="AH771" s="26" t="s">
        <v>4572</v>
      </c>
      <c r="AI771" s="26"/>
      <c r="AJ771" s="26" t="s">
        <v>973</v>
      </c>
      <c r="AK771" s="26">
        <v>77092</v>
      </c>
      <c r="AL771" s="26" t="s">
        <v>545</v>
      </c>
      <c r="AM771" s="26" t="s">
        <v>1026</v>
      </c>
      <c r="AN771" s="26" t="s">
        <v>557</v>
      </c>
      <c r="AO771" s="26" t="s">
        <v>1663</v>
      </c>
      <c r="AP771" s="26" t="s">
        <v>4573</v>
      </c>
      <c r="AQ771" s="26">
        <v>7138216482</v>
      </c>
      <c r="AR771" s="26"/>
      <c r="AS771" s="26"/>
      <c r="AT771" s="26" t="s">
        <v>4574</v>
      </c>
      <c r="AU771" s="26" t="s">
        <v>3251</v>
      </c>
      <c r="AV771" s="26" t="s">
        <v>545</v>
      </c>
      <c r="AW771" s="26" t="s">
        <v>1265</v>
      </c>
      <c r="AX771" s="26"/>
      <c r="AY771" s="26" t="s">
        <v>973</v>
      </c>
      <c r="AZ771" s="26" t="s">
        <v>4575</v>
      </c>
      <c r="BA771" s="26" t="s">
        <v>545</v>
      </c>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t="s">
        <v>7123</v>
      </c>
      <c r="CG771" s="26"/>
      <c r="CH771" s="26"/>
      <c r="CI771" s="26"/>
      <c r="CJ771" s="26"/>
      <c r="CK771" s="26"/>
      <c r="CL771" s="26"/>
      <c r="CM771" s="26"/>
      <c r="CN771" s="26">
        <v>3021</v>
      </c>
      <c r="CO771" s="26">
        <v>725</v>
      </c>
      <c r="CP771" s="26">
        <v>564</v>
      </c>
      <c r="CQ771" s="26"/>
      <c r="CR771" s="26"/>
      <c r="CS771" s="26" t="s">
        <v>561</v>
      </c>
      <c r="CT771" s="26">
        <v>12</v>
      </c>
      <c r="CU771" s="26"/>
      <c r="CV771" s="26"/>
      <c r="CW771" s="26">
        <v>85189</v>
      </c>
      <c r="CX771" s="26" t="s">
        <v>545</v>
      </c>
      <c r="CY771" s="26"/>
      <c r="CZ771" s="26" t="s">
        <v>545</v>
      </c>
      <c r="DA771" s="26" t="s">
        <v>545</v>
      </c>
      <c r="DB771" s="26" t="s">
        <v>545</v>
      </c>
      <c r="DC771" s="26" t="s">
        <v>545</v>
      </c>
      <c r="DD771" s="26" t="s">
        <v>1054</v>
      </c>
      <c r="DE771" s="26" t="s">
        <v>3259</v>
      </c>
      <c r="DF771" s="26" t="s">
        <v>725</v>
      </c>
      <c r="DG771" s="26" t="s">
        <v>3260</v>
      </c>
      <c r="DH771" s="26">
        <v>7135290045</v>
      </c>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row>
    <row r="772" spans="1:155" x14ac:dyDescent="0.2">
      <c r="A772" s="739">
        <v>11731</v>
      </c>
      <c r="B772" s="26" t="s">
        <v>7124</v>
      </c>
      <c r="C772" s="26"/>
      <c r="D772" s="26"/>
      <c r="E772" s="26"/>
      <c r="F772" s="26"/>
      <c r="G772" s="26"/>
      <c r="H772" s="26"/>
      <c r="I772" s="26"/>
      <c r="J772" s="26" t="s">
        <v>5205</v>
      </c>
      <c r="K772" s="26"/>
      <c r="L772" s="26" t="s">
        <v>5206</v>
      </c>
      <c r="M772" s="26" t="s">
        <v>5207</v>
      </c>
      <c r="N772" s="26" t="s">
        <v>823</v>
      </c>
      <c r="O772" s="26">
        <v>44251</v>
      </c>
      <c r="P772" s="26">
        <v>5001</v>
      </c>
      <c r="Q772" s="26">
        <v>3308870101</v>
      </c>
      <c r="R772" s="26">
        <v>3308874088</v>
      </c>
      <c r="S772" s="26" t="s">
        <v>5208</v>
      </c>
      <c r="T772" s="26" t="s">
        <v>5209</v>
      </c>
      <c r="U772" s="26" t="s">
        <v>5210</v>
      </c>
      <c r="V772" s="26" t="s">
        <v>5211</v>
      </c>
      <c r="W772" s="26" t="s">
        <v>5212</v>
      </c>
      <c r="X772" s="26" t="s">
        <v>1190</v>
      </c>
      <c r="Y772" s="26" t="s">
        <v>5213</v>
      </c>
      <c r="Z772" s="26" t="s">
        <v>5214</v>
      </c>
      <c r="AA772" s="26" t="s">
        <v>7124</v>
      </c>
      <c r="AB772" s="26">
        <v>3308870980</v>
      </c>
      <c r="AC772" s="26"/>
      <c r="AD772" s="26">
        <v>3308874088</v>
      </c>
      <c r="AE772" s="26" t="s">
        <v>7125</v>
      </c>
      <c r="AF772" s="26" t="s">
        <v>5205</v>
      </c>
      <c r="AG772" s="26" t="s">
        <v>545</v>
      </c>
      <c r="AH772" s="26" t="s">
        <v>5206</v>
      </c>
      <c r="AI772" s="26" t="s">
        <v>5207</v>
      </c>
      <c r="AJ772" s="26" t="s">
        <v>823</v>
      </c>
      <c r="AK772" s="26">
        <v>44251</v>
      </c>
      <c r="AL772" s="26">
        <v>5001</v>
      </c>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t="s">
        <v>5221</v>
      </c>
      <c r="CG772" s="26"/>
      <c r="CH772" s="26"/>
      <c r="CI772" s="26"/>
      <c r="CJ772" s="26"/>
      <c r="CK772" s="26"/>
      <c r="CL772" s="26"/>
      <c r="CM772" s="26"/>
      <c r="CN772" s="26">
        <v>1568</v>
      </c>
      <c r="CO772" s="26">
        <v>1608</v>
      </c>
      <c r="CP772" s="26"/>
      <c r="CQ772" s="26"/>
      <c r="CR772" s="26"/>
      <c r="CS772" s="26" t="s">
        <v>561</v>
      </c>
      <c r="CT772" s="26">
        <v>12</v>
      </c>
      <c r="CU772" s="26"/>
      <c r="CV772" s="26"/>
      <c r="CW772" s="26">
        <v>24112</v>
      </c>
      <c r="CX772" s="740">
        <v>228</v>
      </c>
      <c r="CY772" s="26"/>
      <c r="CZ772" s="26"/>
      <c r="DA772" s="26"/>
      <c r="DB772" s="26"/>
      <c r="DC772" s="26"/>
      <c r="DD772" s="26" t="s">
        <v>5222</v>
      </c>
      <c r="DE772" s="26" t="s">
        <v>5223</v>
      </c>
      <c r="DF772" s="26" t="s">
        <v>5224</v>
      </c>
      <c r="DG772" s="26" t="s">
        <v>5225</v>
      </c>
      <c r="DH772" s="26">
        <v>3308878269</v>
      </c>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row>
    <row r="773" spans="1:155" x14ac:dyDescent="0.2">
      <c r="A773" s="739">
        <v>11732</v>
      </c>
      <c r="B773" s="26" t="s">
        <v>7126</v>
      </c>
      <c r="C773" s="26"/>
      <c r="D773" s="26"/>
      <c r="E773" s="26"/>
      <c r="F773" s="26"/>
      <c r="G773" s="26"/>
      <c r="H773" s="26"/>
      <c r="I773" s="26"/>
      <c r="J773" s="26" t="s">
        <v>6362</v>
      </c>
      <c r="K773" s="26" t="s">
        <v>1786</v>
      </c>
      <c r="L773" s="26" t="s">
        <v>1559</v>
      </c>
      <c r="M773" s="26"/>
      <c r="N773" s="26" t="s">
        <v>1561</v>
      </c>
      <c r="O773" s="26">
        <v>64105</v>
      </c>
      <c r="P773" s="26" t="s">
        <v>545</v>
      </c>
      <c r="Q773" s="26"/>
      <c r="R773" s="26"/>
      <c r="S773" s="26" t="s">
        <v>5536</v>
      </c>
      <c r="T773" s="26" t="s">
        <v>6369</v>
      </c>
      <c r="U773" s="26" t="s">
        <v>725</v>
      </c>
      <c r="V773" s="26" t="s">
        <v>6365</v>
      </c>
      <c r="W773" s="26" t="s">
        <v>545</v>
      </c>
      <c r="X773" s="26" t="s">
        <v>6366</v>
      </c>
      <c r="Y773" s="26" t="s">
        <v>6367</v>
      </c>
      <c r="Z773" s="26" t="s">
        <v>1864</v>
      </c>
      <c r="AA773" s="26" t="s">
        <v>7126</v>
      </c>
      <c r="AB773" s="26">
        <v>8609027172</v>
      </c>
      <c r="AC773" s="26"/>
      <c r="AD773" s="26">
        <v>9136765221</v>
      </c>
      <c r="AE773" s="26" t="s">
        <v>6365</v>
      </c>
      <c r="AF773" s="26" t="s">
        <v>6362</v>
      </c>
      <c r="AG773" s="26" t="s">
        <v>1786</v>
      </c>
      <c r="AH773" s="26" t="s">
        <v>1559</v>
      </c>
      <c r="AI773" s="26"/>
      <c r="AJ773" s="26" t="s">
        <v>1561</v>
      </c>
      <c r="AK773" s="26">
        <v>64105</v>
      </c>
      <c r="AL773" s="26" t="s">
        <v>545</v>
      </c>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t="s">
        <v>4552</v>
      </c>
      <c r="CG773" s="26"/>
      <c r="CH773" s="26"/>
      <c r="CI773" s="26"/>
      <c r="CJ773" s="26"/>
      <c r="CK773" s="26"/>
      <c r="CL773" s="26"/>
      <c r="CM773" s="26"/>
      <c r="CN773" s="26">
        <v>1569</v>
      </c>
      <c r="CO773" s="26">
        <v>98</v>
      </c>
      <c r="CP773" s="26"/>
      <c r="CQ773" s="26"/>
      <c r="CR773" s="26"/>
      <c r="CS773" s="26" t="s">
        <v>561</v>
      </c>
      <c r="CT773" s="26">
        <v>12</v>
      </c>
      <c r="CU773" s="26"/>
      <c r="CV773" s="26"/>
      <c r="CW773" s="26">
        <v>39845</v>
      </c>
      <c r="CX773" s="26"/>
      <c r="CY773" s="26"/>
      <c r="CZ773" s="26"/>
      <c r="DA773" s="26"/>
      <c r="DB773" s="26"/>
      <c r="DC773" s="26"/>
      <c r="DD773" s="26" t="s">
        <v>5536</v>
      </c>
      <c r="DE773" s="26" t="s">
        <v>6369</v>
      </c>
      <c r="DF773" s="26" t="s">
        <v>725</v>
      </c>
      <c r="DG773" s="26" t="s">
        <v>6371</v>
      </c>
      <c r="DH773" s="26">
        <v>8609027229</v>
      </c>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row>
    <row r="774" spans="1:155" x14ac:dyDescent="0.2">
      <c r="A774" s="739">
        <v>10069</v>
      </c>
      <c r="B774" s="26" t="s">
        <v>7127</v>
      </c>
      <c r="C774" s="26"/>
      <c r="D774" s="26"/>
      <c r="E774" s="26"/>
      <c r="F774" s="26"/>
      <c r="G774" s="26" t="s">
        <v>545</v>
      </c>
      <c r="H774" s="26" t="s">
        <v>545</v>
      </c>
      <c r="I774" s="26" t="s">
        <v>545</v>
      </c>
      <c r="J774" s="26" t="s">
        <v>7128</v>
      </c>
      <c r="K774" s="26" t="s">
        <v>7129</v>
      </c>
      <c r="L774" s="26" t="s">
        <v>7130</v>
      </c>
      <c r="M774" s="26"/>
      <c r="N774" s="26" t="s">
        <v>689</v>
      </c>
      <c r="O774" s="26">
        <v>6850</v>
      </c>
      <c r="P774" s="26" t="s">
        <v>545</v>
      </c>
      <c r="Q774" s="26">
        <v>2037624448</v>
      </c>
      <c r="R774" s="26">
        <v>2037624401</v>
      </c>
      <c r="S774" s="26" t="s">
        <v>702</v>
      </c>
      <c r="T774" s="26" t="s">
        <v>7131</v>
      </c>
      <c r="U774" s="26" t="s">
        <v>963</v>
      </c>
      <c r="V774" s="26" t="s">
        <v>7132</v>
      </c>
      <c r="W774" s="26" t="s">
        <v>7133</v>
      </c>
      <c r="X774" s="26" t="s">
        <v>1656</v>
      </c>
      <c r="Y774" s="26" t="s">
        <v>7134</v>
      </c>
      <c r="Z774" s="26" t="s">
        <v>7135</v>
      </c>
      <c r="AA774" s="26" t="s">
        <v>7127</v>
      </c>
      <c r="AB774" s="26">
        <v>2039744600</v>
      </c>
      <c r="AC774" s="26"/>
      <c r="AD774" s="26">
        <v>2037624401</v>
      </c>
      <c r="AE774" s="26" t="s">
        <v>7132</v>
      </c>
      <c r="AF774" s="26" t="s">
        <v>7136</v>
      </c>
      <c r="AG774" s="26" t="s">
        <v>545</v>
      </c>
      <c r="AH774" s="26" t="s">
        <v>7130</v>
      </c>
      <c r="AI774" s="26" t="s">
        <v>2411</v>
      </c>
      <c r="AJ774" s="26" t="s">
        <v>689</v>
      </c>
      <c r="AK774" s="26">
        <v>6850</v>
      </c>
      <c r="AL774" s="26" t="s">
        <v>545</v>
      </c>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t="s">
        <v>7137</v>
      </c>
      <c r="CG774" s="26"/>
      <c r="CH774" s="26"/>
      <c r="CI774" s="26"/>
      <c r="CJ774" s="26"/>
      <c r="CK774" s="26"/>
      <c r="CL774" s="26"/>
      <c r="CM774" s="26"/>
      <c r="CN774" s="26">
        <v>869</v>
      </c>
      <c r="CO774" s="26">
        <v>1734</v>
      </c>
      <c r="CP774" s="26"/>
      <c r="CQ774" s="26"/>
      <c r="CR774" s="26"/>
      <c r="CS774" s="26" t="s">
        <v>561</v>
      </c>
      <c r="CT774" s="26">
        <v>12</v>
      </c>
      <c r="CU774" s="26"/>
      <c r="CV774" s="26"/>
      <c r="CW774" s="26">
        <v>62413</v>
      </c>
      <c r="CX774" s="740">
        <v>218</v>
      </c>
      <c r="CY774" s="26"/>
      <c r="CZ774" s="26"/>
      <c r="DA774" s="26"/>
      <c r="DB774" s="26"/>
      <c r="DC774" s="26" t="s">
        <v>545</v>
      </c>
      <c r="DD774" s="26" t="s">
        <v>545</v>
      </c>
      <c r="DE774" s="26" t="s">
        <v>545</v>
      </c>
      <c r="DF774" s="26" t="s">
        <v>545</v>
      </c>
      <c r="DG774" s="26" t="s">
        <v>545</v>
      </c>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row>
    <row r="775" spans="1:155" x14ac:dyDescent="0.2">
      <c r="A775" s="739">
        <v>11535</v>
      </c>
      <c r="B775" s="26" t="s">
        <v>7138</v>
      </c>
      <c r="C775" s="26" t="s">
        <v>545</v>
      </c>
      <c r="D775" s="26"/>
      <c r="E775" s="26"/>
      <c r="F775" s="26"/>
      <c r="G775" s="26" t="s">
        <v>545</v>
      </c>
      <c r="H775" s="26" t="s">
        <v>545</v>
      </c>
      <c r="I775" s="26" t="s">
        <v>545</v>
      </c>
      <c r="J775" s="26" t="s">
        <v>7139</v>
      </c>
      <c r="K775" s="26" t="s">
        <v>7140</v>
      </c>
      <c r="L775" s="26" t="s">
        <v>568</v>
      </c>
      <c r="M775" s="26" t="s">
        <v>7141</v>
      </c>
      <c r="N775" s="26" t="s">
        <v>569</v>
      </c>
      <c r="O775" s="26">
        <v>19810</v>
      </c>
      <c r="P775" s="26" t="s">
        <v>545</v>
      </c>
      <c r="Q775" s="26">
        <v>3026550800</v>
      </c>
      <c r="R775" s="26"/>
      <c r="S775" s="26" t="s">
        <v>702</v>
      </c>
      <c r="T775" s="26" t="s">
        <v>3724</v>
      </c>
      <c r="U775" s="26" t="s">
        <v>855</v>
      </c>
      <c r="V775" s="26" t="s">
        <v>7142</v>
      </c>
      <c r="W775" s="26" t="s">
        <v>7143</v>
      </c>
      <c r="X775" s="26" t="s">
        <v>5892</v>
      </c>
      <c r="Y775" s="26" t="s">
        <v>1092</v>
      </c>
      <c r="Z775" s="26" t="s">
        <v>7144</v>
      </c>
      <c r="AA775" s="26" t="s">
        <v>7138</v>
      </c>
      <c r="AB775" s="26">
        <v>3026550800</v>
      </c>
      <c r="AC775" s="26"/>
      <c r="AD775" s="26"/>
      <c r="AE775" s="26" t="s">
        <v>7145</v>
      </c>
      <c r="AF775" s="26" t="s">
        <v>7139</v>
      </c>
      <c r="AG775" s="26" t="s">
        <v>7140</v>
      </c>
      <c r="AH775" s="26" t="s">
        <v>568</v>
      </c>
      <c r="AI775" s="26" t="s">
        <v>7141</v>
      </c>
      <c r="AJ775" s="26" t="s">
        <v>569</v>
      </c>
      <c r="AK775" s="26">
        <v>19810</v>
      </c>
      <c r="AL775" s="26" t="s">
        <v>545</v>
      </c>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t="s">
        <v>7146</v>
      </c>
      <c r="CG775" s="26"/>
      <c r="CH775" s="26"/>
      <c r="CI775" s="26"/>
      <c r="CJ775" s="26"/>
      <c r="CK775" s="26"/>
      <c r="CL775" s="26"/>
      <c r="CM775" s="26"/>
      <c r="CN775" s="26">
        <v>1379</v>
      </c>
      <c r="CO775" s="26">
        <v>1786</v>
      </c>
      <c r="CP775" s="26"/>
      <c r="CQ775" s="26"/>
      <c r="CR775" s="26"/>
      <c r="CS775" s="26" t="s">
        <v>561</v>
      </c>
      <c r="CT775" s="26">
        <v>12</v>
      </c>
      <c r="CU775" s="26"/>
      <c r="CV775" s="26"/>
      <c r="CW775" s="26">
        <v>30155</v>
      </c>
      <c r="CX775" s="26" t="s">
        <v>545</v>
      </c>
      <c r="CY775" s="26"/>
      <c r="CZ775" s="26"/>
      <c r="DA775" s="26"/>
      <c r="DB775" s="26"/>
      <c r="DC775" s="26" t="s">
        <v>545</v>
      </c>
      <c r="DD775" s="26" t="s">
        <v>702</v>
      </c>
      <c r="DE775" s="26" t="s">
        <v>3724</v>
      </c>
      <c r="DF775" s="26" t="s">
        <v>647</v>
      </c>
      <c r="DG775" s="26" t="s">
        <v>7147</v>
      </c>
      <c r="DH775" s="26">
        <v>3026550800</v>
      </c>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row>
    <row r="776" spans="1:155" x14ac:dyDescent="0.2">
      <c r="A776" s="739">
        <v>11733</v>
      </c>
      <c r="B776" s="26" t="s">
        <v>7148</v>
      </c>
      <c r="C776" s="26" t="s">
        <v>545</v>
      </c>
      <c r="D776" s="26"/>
      <c r="E776" s="26" t="s">
        <v>545</v>
      </c>
      <c r="F776" s="26"/>
      <c r="G776" s="26" t="s">
        <v>545</v>
      </c>
      <c r="H776" s="26" t="s">
        <v>545</v>
      </c>
      <c r="I776" s="26" t="s">
        <v>545</v>
      </c>
      <c r="J776" s="26" t="s">
        <v>5185</v>
      </c>
      <c r="K776" s="26" t="s">
        <v>2042</v>
      </c>
      <c r="L776" s="26" t="s">
        <v>699</v>
      </c>
      <c r="M776" s="26" t="s">
        <v>700</v>
      </c>
      <c r="N776" s="26" t="s">
        <v>701</v>
      </c>
      <c r="O776" s="26">
        <v>27609</v>
      </c>
      <c r="P776" s="26" t="s">
        <v>545</v>
      </c>
      <c r="Q776" s="26">
        <v>9198331600</v>
      </c>
      <c r="R776" s="26">
        <v>9198318160</v>
      </c>
      <c r="S776" s="26" t="s">
        <v>702</v>
      </c>
      <c r="T776" s="26" t="s">
        <v>703</v>
      </c>
      <c r="U776" s="26" t="s">
        <v>704</v>
      </c>
      <c r="V776" s="26" t="s">
        <v>705</v>
      </c>
      <c r="W776" s="26" t="s">
        <v>706</v>
      </c>
      <c r="X776" s="26" t="s">
        <v>551</v>
      </c>
      <c r="Y776" s="26" t="s">
        <v>707</v>
      </c>
      <c r="Z776" s="26" t="s">
        <v>708</v>
      </c>
      <c r="AA776" s="26" t="s">
        <v>5184</v>
      </c>
      <c r="AB776" s="26">
        <v>9198331600</v>
      </c>
      <c r="AC776" s="26"/>
      <c r="AD776" s="26">
        <v>9198318160</v>
      </c>
      <c r="AE776" s="26" t="s">
        <v>705</v>
      </c>
      <c r="AF776" s="26" t="s">
        <v>5185</v>
      </c>
      <c r="AG776" s="26" t="s">
        <v>2042</v>
      </c>
      <c r="AH776" s="26" t="s">
        <v>699</v>
      </c>
      <c r="AI776" s="26" t="s">
        <v>700</v>
      </c>
      <c r="AJ776" s="26" t="s">
        <v>701</v>
      </c>
      <c r="AK776" s="26">
        <v>27609</v>
      </c>
      <c r="AL776" s="26" t="s">
        <v>545</v>
      </c>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t="s">
        <v>545</v>
      </c>
      <c r="CG776" s="26"/>
      <c r="CH776" s="26"/>
      <c r="CI776" s="26"/>
      <c r="CJ776" s="26"/>
      <c r="CK776" s="26"/>
      <c r="CL776" s="26"/>
      <c r="CM776" s="26"/>
      <c r="CN776" s="26">
        <v>1570</v>
      </c>
      <c r="CO776" s="26">
        <v>1695</v>
      </c>
      <c r="CP776" s="26"/>
      <c r="CQ776" s="26"/>
      <c r="CR776" s="26"/>
      <c r="CS776" s="26" t="s">
        <v>561</v>
      </c>
      <c r="CT776" s="26">
        <v>12</v>
      </c>
      <c r="CU776" s="26"/>
      <c r="CV776" s="26"/>
      <c r="CW776" s="26">
        <v>13234</v>
      </c>
      <c r="CX776" s="740">
        <v>225</v>
      </c>
      <c r="CY776" s="26"/>
      <c r="CZ776" s="26"/>
      <c r="DA776" s="26"/>
      <c r="DB776" s="26"/>
      <c r="DC776" s="26" t="s">
        <v>545</v>
      </c>
      <c r="DD776" s="26" t="s">
        <v>702</v>
      </c>
      <c r="DE776" s="26" t="s">
        <v>703</v>
      </c>
      <c r="DF776" s="26" t="s">
        <v>709</v>
      </c>
      <c r="DG776" s="26" t="s">
        <v>705</v>
      </c>
      <c r="DH776" s="26">
        <v>9198331600</v>
      </c>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row>
    <row r="777" spans="1:155" x14ac:dyDescent="0.2">
      <c r="A777" s="739">
        <v>10616</v>
      </c>
      <c r="B777" s="26" t="s">
        <v>7149</v>
      </c>
      <c r="C777" s="26" t="s">
        <v>545</v>
      </c>
      <c r="D777" s="26"/>
      <c r="E777" s="26"/>
      <c r="F777" s="26"/>
      <c r="G777" s="26" t="s">
        <v>545</v>
      </c>
      <c r="H777" s="26" t="s">
        <v>545</v>
      </c>
      <c r="I777" s="26" t="s">
        <v>545</v>
      </c>
      <c r="J777" s="26" t="s">
        <v>7128</v>
      </c>
      <c r="K777" s="26" t="s">
        <v>7150</v>
      </c>
      <c r="L777" s="26" t="s">
        <v>7130</v>
      </c>
      <c r="M777" s="26"/>
      <c r="N777" s="26" t="s">
        <v>689</v>
      </c>
      <c r="O777" s="26">
        <v>6850</v>
      </c>
      <c r="P777" s="26" t="s">
        <v>545</v>
      </c>
      <c r="Q777" s="26">
        <v>2037624448</v>
      </c>
      <c r="R777" s="26">
        <v>2037624449</v>
      </c>
      <c r="S777" s="26" t="s">
        <v>702</v>
      </c>
      <c r="T777" s="26" t="s">
        <v>7131</v>
      </c>
      <c r="U777" s="26" t="s">
        <v>963</v>
      </c>
      <c r="V777" s="26" t="s">
        <v>7132</v>
      </c>
      <c r="W777" s="26" t="s">
        <v>7133</v>
      </c>
      <c r="X777" s="26" t="s">
        <v>1965</v>
      </c>
      <c r="Y777" s="26" t="s">
        <v>1405</v>
      </c>
      <c r="Z777" s="26" t="s">
        <v>7151</v>
      </c>
      <c r="AA777" s="26" t="s">
        <v>7149</v>
      </c>
      <c r="AB777" s="26">
        <v>2037624668</v>
      </c>
      <c r="AC777" s="26"/>
      <c r="AD777" s="26">
        <v>2037624669</v>
      </c>
      <c r="AE777" s="26" t="s">
        <v>7132</v>
      </c>
      <c r="AF777" s="26" t="s">
        <v>7128</v>
      </c>
      <c r="AG777" s="26" t="s">
        <v>7150</v>
      </c>
      <c r="AH777" s="26" t="s">
        <v>7130</v>
      </c>
      <c r="AI777" s="26"/>
      <c r="AJ777" s="26" t="s">
        <v>689</v>
      </c>
      <c r="AK777" s="26">
        <v>6850</v>
      </c>
      <c r="AL777" s="26" t="s">
        <v>545</v>
      </c>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t="s">
        <v>7152</v>
      </c>
      <c r="CG777" s="26"/>
      <c r="CH777" s="26"/>
      <c r="CI777" s="26"/>
      <c r="CJ777" s="26"/>
      <c r="CK777" s="26"/>
      <c r="CL777" s="26"/>
      <c r="CM777" s="26"/>
      <c r="CN777" s="26">
        <v>1047</v>
      </c>
      <c r="CO777" s="26">
        <v>1685</v>
      </c>
      <c r="CP777" s="26"/>
      <c r="CQ777" s="26"/>
      <c r="CR777" s="26"/>
      <c r="CS777" s="26" t="s">
        <v>561</v>
      </c>
      <c r="CT777" s="26">
        <v>12</v>
      </c>
      <c r="CU777" s="26"/>
      <c r="CV777" s="26"/>
      <c r="CW777" s="26">
        <v>66133</v>
      </c>
      <c r="CX777" s="740">
        <v>4213</v>
      </c>
      <c r="CY777" s="26"/>
      <c r="CZ777" s="26"/>
      <c r="DA777" s="26"/>
      <c r="DB777" s="26"/>
      <c r="DC777" s="26" t="s">
        <v>545</v>
      </c>
      <c r="DD777" s="26" t="s">
        <v>1656</v>
      </c>
      <c r="DE777" s="26" t="s">
        <v>7134</v>
      </c>
      <c r="DF777" s="26" t="s">
        <v>4559</v>
      </c>
      <c r="DG777" s="26" t="s">
        <v>7132</v>
      </c>
      <c r="DH777" s="26">
        <v>2039744600</v>
      </c>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row>
    <row r="778" spans="1:155" x14ac:dyDescent="0.2">
      <c r="A778" s="739">
        <v>10020</v>
      </c>
      <c r="B778" s="26" t="s">
        <v>7153</v>
      </c>
      <c r="C778" s="26"/>
      <c r="D778" s="26"/>
      <c r="E778" s="26"/>
      <c r="F778" s="26"/>
      <c r="G778" s="26"/>
      <c r="H778" s="26"/>
      <c r="I778" s="26"/>
      <c r="J778" s="26" t="s">
        <v>7128</v>
      </c>
      <c r="K778" s="26" t="s">
        <v>7150</v>
      </c>
      <c r="L778" s="26" t="s">
        <v>7130</v>
      </c>
      <c r="M778" s="26"/>
      <c r="N778" s="26" t="s">
        <v>689</v>
      </c>
      <c r="O778" s="26">
        <v>6850</v>
      </c>
      <c r="P778" s="26" t="s">
        <v>545</v>
      </c>
      <c r="Q778" s="26">
        <v>2037624410</v>
      </c>
      <c r="R778" s="26">
        <v>2037624411</v>
      </c>
      <c r="S778" s="26" t="s">
        <v>755</v>
      </c>
      <c r="T778" s="26" t="s">
        <v>7154</v>
      </c>
      <c r="U778" s="26" t="s">
        <v>7155</v>
      </c>
      <c r="V778" s="26" t="s">
        <v>7132</v>
      </c>
      <c r="W778" s="26" t="s">
        <v>7156</v>
      </c>
      <c r="X778" s="26" t="s">
        <v>3372</v>
      </c>
      <c r="Y778" s="26" t="s">
        <v>7157</v>
      </c>
      <c r="Z778" s="26" t="s">
        <v>7158</v>
      </c>
      <c r="AA778" s="26" t="s">
        <v>7153</v>
      </c>
      <c r="AB778" s="26">
        <v>2037624482</v>
      </c>
      <c r="AC778" s="26"/>
      <c r="AD778" s="26">
        <v>2037624401</v>
      </c>
      <c r="AE778" s="26" t="s">
        <v>7132</v>
      </c>
      <c r="AF778" s="26" t="s">
        <v>7128</v>
      </c>
      <c r="AG778" s="26" t="s">
        <v>7150</v>
      </c>
      <c r="AH778" s="26" t="s">
        <v>7130</v>
      </c>
      <c r="AI778" s="26"/>
      <c r="AJ778" s="26" t="s">
        <v>689</v>
      </c>
      <c r="AK778" s="26">
        <v>6850</v>
      </c>
      <c r="AL778" s="26" t="s">
        <v>545</v>
      </c>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t="s">
        <v>7152</v>
      </c>
      <c r="CG778" s="26"/>
      <c r="CH778" s="26"/>
      <c r="CI778" s="26"/>
      <c r="CJ778" s="26"/>
      <c r="CK778" s="26"/>
      <c r="CL778" s="26"/>
      <c r="CM778" s="26"/>
      <c r="CN778" s="26">
        <v>835</v>
      </c>
      <c r="CO778" s="26">
        <v>590</v>
      </c>
      <c r="CP778" s="26"/>
      <c r="CQ778" s="26"/>
      <c r="CR778" s="26"/>
      <c r="CS778" s="26" t="s">
        <v>561</v>
      </c>
      <c r="CT778" s="26">
        <v>12</v>
      </c>
      <c r="CU778" s="26"/>
      <c r="CV778" s="26"/>
      <c r="CW778" s="26">
        <v>60704</v>
      </c>
      <c r="CX778" s="740">
        <v>4213</v>
      </c>
      <c r="CY778" s="26"/>
      <c r="CZ778" s="26"/>
      <c r="DA778" s="26"/>
      <c r="DB778" s="26"/>
      <c r="DC778" s="26"/>
      <c r="DD778" s="26" t="s">
        <v>1965</v>
      </c>
      <c r="DE778" s="26" t="s">
        <v>1405</v>
      </c>
      <c r="DF778" s="26" t="s">
        <v>7151</v>
      </c>
      <c r="DG778" s="26" t="s">
        <v>7132</v>
      </c>
      <c r="DH778" s="26">
        <v>2037624668</v>
      </c>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row>
    <row r="779" spans="1:155" x14ac:dyDescent="0.2">
      <c r="A779" s="739">
        <v>10499</v>
      </c>
      <c r="B779" s="26" t="s">
        <v>7159</v>
      </c>
      <c r="C779" s="26" t="s">
        <v>545</v>
      </c>
      <c r="D779" s="26"/>
      <c r="E779" s="26" t="s">
        <v>545</v>
      </c>
      <c r="F779" s="26"/>
      <c r="G779" s="26" t="s">
        <v>545</v>
      </c>
      <c r="H779" s="26" t="s">
        <v>545</v>
      </c>
      <c r="I779" s="26" t="s">
        <v>545</v>
      </c>
      <c r="J779" s="26" t="s">
        <v>7160</v>
      </c>
      <c r="K779" s="26"/>
      <c r="L779" s="26" t="s">
        <v>2043</v>
      </c>
      <c r="M779" s="26"/>
      <c r="N779" s="26" t="s">
        <v>644</v>
      </c>
      <c r="O779" s="26">
        <v>68102</v>
      </c>
      <c r="P779" s="26" t="s">
        <v>545</v>
      </c>
      <c r="Q779" s="26">
        <v>4023421890</v>
      </c>
      <c r="R779" s="26">
        <v>4023410656</v>
      </c>
      <c r="S779" s="26" t="s">
        <v>7161</v>
      </c>
      <c r="T779" s="26" t="s">
        <v>7162</v>
      </c>
      <c r="U779" s="26" t="s">
        <v>734</v>
      </c>
      <c r="V779" s="26" t="s">
        <v>7163</v>
      </c>
      <c r="W779" s="26" t="s">
        <v>7164</v>
      </c>
      <c r="X779" s="26" t="s">
        <v>7165</v>
      </c>
      <c r="Y779" s="26" t="s">
        <v>1467</v>
      </c>
      <c r="Z779" s="26" t="s">
        <v>7166</v>
      </c>
      <c r="AA779" s="26" t="s">
        <v>7167</v>
      </c>
      <c r="AB779" s="26">
        <v>4022717831</v>
      </c>
      <c r="AC779" s="26"/>
      <c r="AD779" s="26">
        <v>4022717864</v>
      </c>
      <c r="AE779" s="26" t="s">
        <v>7168</v>
      </c>
      <c r="AF779" s="26" t="s">
        <v>7160</v>
      </c>
      <c r="AG779" s="26" t="s">
        <v>545</v>
      </c>
      <c r="AH779" s="26" t="s">
        <v>2043</v>
      </c>
      <c r="AI779" s="26" t="s">
        <v>2044</v>
      </c>
      <c r="AJ779" s="26" t="s">
        <v>644</v>
      </c>
      <c r="AK779" s="26">
        <v>68102</v>
      </c>
      <c r="AL779" s="26" t="s">
        <v>545</v>
      </c>
      <c r="AM779" s="26" t="s">
        <v>2155</v>
      </c>
      <c r="AN779" s="26" t="s">
        <v>1328</v>
      </c>
      <c r="AO779" s="26" t="s">
        <v>7169</v>
      </c>
      <c r="AP779" s="26" t="s">
        <v>7159</v>
      </c>
      <c r="AQ779" s="26">
        <v>4024497779</v>
      </c>
      <c r="AR779" s="26"/>
      <c r="AS779" s="26">
        <v>4023410656</v>
      </c>
      <c r="AT779" s="26" t="s">
        <v>7170</v>
      </c>
      <c r="AU779" s="26" t="s">
        <v>7160</v>
      </c>
      <c r="AV779" s="26" t="s">
        <v>545</v>
      </c>
      <c r="AW779" s="26" t="s">
        <v>2043</v>
      </c>
      <c r="AX779" s="26"/>
      <c r="AY779" s="26" t="s">
        <v>644</v>
      </c>
      <c r="AZ779" s="26" t="s">
        <v>7171</v>
      </c>
      <c r="BA779" s="26" t="s">
        <v>545</v>
      </c>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t="s">
        <v>7172</v>
      </c>
      <c r="CG779" s="26"/>
      <c r="CH779" s="26"/>
      <c r="CI779" s="26"/>
      <c r="CJ779" s="26"/>
      <c r="CK779" s="26"/>
      <c r="CL779" s="26"/>
      <c r="CM779" s="26"/>
      <c r="CN779" s="26">
        <v>2609</v>
      </c>
      <c r="CO779" s="26">
        <v>279</v>
      </c>
      <c r="CP779" s="26">
        <v>2727</v>
      </c>
      <c r="CQ779" s="26"/>
      <c r="CR779" s="26"/>
      <c r="CS779" s="26" t="s">
        <v>561</v>
      </c>
      <c r="CT779" s="26">
        <v>12</v>
      </c>
      <c r="CU779" s="26"/>
      <c r="CV779" s="26"/>
      <c r="CW779" s="26">
        <v>57320</v>
      </c>
      <c r="CX779" s="26" t="s">
        <v>545</v>
      </c>
      <c r="CY779" s="26"/>
      <c r="CZ779" s="26" t="s">
        <v>545</v>
      </c>
      <c r="DA779" s="26" t="s">
        <v>545</v>
      </c>
      <c r="DB779" s="26" t="s">
        <v>545</v>
      </c>
      <c r="DC779" s="26" t="s">
        <v>545</v>
      </c>
      <c r="DD779" s="26" t="s">
        <v>1214</v>
      </c>
      <c r="DE779" s="26" t="s">
        <v>5036</v>
      </c>
      <c r="DF779" s="26" t="s">
        <v>7173</v>
      </c>
      <c r="DG779" s="26" t="s">
        <v>7168</v>
      </c>
      <c r="DH779" s="26">
        <v>4023787618</v>
      </c>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c r="EU779" s="26"/>
      <c r="EV779" s="26"/>
      <c r="EW779" s="26"/>
      <c r="EX779" s="26"/>
      <c r="EY779" s="26"/>
    </row>
    <row r="780" spans="1:155" x14ac:dyDescent="0.2">
      <c r="A780" s="739">
        <v>11227</v>
      </c>
      <c r="B780" s="26" t="s">
        <v>7174</v>
      </c>
      <c r="C780" s="26"/>
      <c r="D780" s="26"/>
      <c r="E780" s="26"/>
      <c r="F780" s="26"/>
      <c r="G780" s="26"/>
      <c r="H780" s="26"/>
      <c r="I780" s="26"/>
      <c r="J780" s="26" t="s">
        <v>1820</v>
      </c>
      <c r="K780" s="26"/>
      <c r="L780" s="26" t="s">
        <v>1821</v>
      </c>
      <c r="M780" s="26" t="s">
        <v>1822</v>
      </c>
      <c r="N780" s="26" t="s">
        <v>1561</v>
      </c>
      <c r="O780" s="26">
        <v>63017</v>
      </c>
      <c r="P780" s="26">
        <v>1706</v>
      </c>
      <c r="Q780" s="26">
        <v>6367367000</v>
      </c>
      <c r="R780" s="26"/>
      <c r="S780" s="26" t="s">
        <v>7175</v>
      </c>
      <c r="T780" s="26" t="s">
        <v>7176</v>
      </c>
      <c r="U780" s="26" t="s">
        <v>647</v>
      </c>
      <c r="V780" s="26" t="s">
        <v>7177</v>
      </c>
      <c r="W780" s="26"/>
      <c r="X780" s="26" t="s">
        <v>1214</v>
      </c>
      <c r="Y780" s="26" t="s">
        <v>2960</v>
      </c>
      <c r="Z780" s="26" t="s">
        <v>7178</v>
      </c>
      <c r="AA780" s="26" t="s">
        <v>7174</v>
      </c>
      <c r="AB780" s="26">
        <v>9178537768</v>
      </c>
      <c r="AC780" s="26"/>
      <c r="AD780" s="26"/>
      <c r="AE780" s="26" t="s">
        <v>7179</v>
      </c>
      <c r="AF780" s="26" t="s">
        <v>5153</v>
      </c>
      <c r="AG780" s="26"/>
      <c r="AH780" s="26" t="s">
        <v>4233</v>
      </c>
      <c r="AI780" s="26" t="s">
        <v>545</v>
      </c>
      <c r="AJ780" s="26" t="s">
        <v>764</v>
      </c>
      <c r="AK780" s="26">
        <v>53202</v>
      </c>
      <c r="AL780" s="26" t="s">
        <v>545</v>
      </c>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t="s">
        <v>7180</v>
      </c>
      <c r="CG780" s="26"/>
      <c r="CH780" s="26"/>
      <c r="CI780" s="26"/>
      <c r="CJ780" s="26"/>
      <c r="CK780" s="26"/>
      <c r="CL780" s="26"/>
      <c r="CM780" s="26"/>
      <c r="CN780" s="26">
        <v>1080</v>
      </c>
      <c r="CO780" s="26">
        <v>1850</v>
      </c>
      <c r="CP780" s="26"/>
      <c r="CQ780" s="26"/>
      <c r="CR780" s="26"/>
      <c r="CS780" s="26" t="s">
        <v>561</v>
      </c>
      <c r="CT780" s="26">
        <v>12</v>
      </c>
      <c r="CU780" s="26"/>
      <c r="CV780" s="26"/>
      <c r="CW780" s="26">
        <v>80055</v>
      </c>
      <c r="CX780" s="740">
        <v>4639</v>
      </c>
      <c r="CY780" s="26"/>
      <c r="CZ780" s="26"/>
      <c r="DA780" s="26"/>
      <c r="DB780" s="26"/>
      <c r="DC780" s="26"/>
      <c r="DD780" s="26" t="s">
        <v>545</v>
      </c>
      <c r="DE780" s="26" t="s">
        <v>545</v>
      </c>
      <c r="DF780" s="26" t="s">
        <v>545</v>
      </c>
      <c r="DG780" s="26"/>
      <c r="DH780" s="26"/>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c r="EU780" s="26"/>
      <c r="EV780" s="26"/>
      <c r="EW780" s="26"/>
      <c r="EX780" s="26"/>
      <c r="EY780" s="26"/>
    </row>
    <row r="781" spans="1:155" x14ac:dyDescent="0.2">
      <c r="A781" s="739">
        <v>10052</v>
      </c>
      <c r="B781" s="26" t="s">
        <v>7181</v>
      </c>
      <c r="C781" s="26"/>
      <c r="D781" s="26"/>
      <c r="E781" s="26"/>
      <c r="F781" s="26"/>
      <c r="G781" s="26"/>
      <c r="H781" s="26"/>
      <c r="I781" s="26"/>
      <c r="J781" s="26" t="s">
        <v>2340</v>
      </c>
      <c r="K781" s="26" t="s">
        <v>1175</v>
      </c>
      <c r="L781" s="26" t="s">
        <v>2341</v>
      </c>
      <c r="M781" s="26" t="s">
        <v>2342</v>
      </c>
      <c r="N781" s="26" t="s">
        <v>731</v>
      </c>
      <c r="O781" s="26">
        <v>19341</v>
      </c>
      <c r="P781" s="26" t="s">
        <v>545</v>
      </c>
      <c r="Q781" s="26">
        <v>6109682746</v>
      </c>
      <c r="R781" s="26">
        <v>6108847134</v>
      </c>
      <c r="S781" s="26" t="s">
        <v>2343</v>
      </c>
      <c r="T781" s="26" t="s">
        <v>2344</v>
      </c>
      <c r="U781" s="26" t="s">
        <v>2345</v>
      </c>
      <c r="V781" s="26" t="s">
        <v>2346</v>
      </c>
      <c r="W781" s="26" t="s">
        <v>2347</v>
      </c>
      <c r="X781" s="26" t="s">
        <v>769</v>
      </c>
      <c r="Y781" s="26" t="s">
        <v>2348</v>
      </c>
      <c r="Z781" s="26" t="s">
        <v>2349</v>
      </c>
      <c r="AA781" s="26" t="s">
        <v>2350</v>
      </c>
      <c r="AB781" s="26">
        <v>6109689452</v>
      </c>
      <c r="AC781" s="26"/>
      <c r="AD781" s="26">
        <v>6108847134</v>
      </c>
      <c r="AE781" s="26" t="s">
        <v>2351</v>
      </c>
      <c r="AF781" s="26" t="s">
        <v>2340</v>
      </c>
      <c r="AG781" s="26" t="s">
        <v>1175</v>
      </c>
      <c r="AH781" s="26" t="s">
        <v>2341</v>
      </c>
      <c r="AI781" s="26"/>
      <c r="AJ781" s="26" t="s">
        <v>731</v>
      </c>
      <c r="AK781" s="26">
        <v>19341</v>
      </c>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t="s">
        <v>2352</v>
      </c>
      <c r="CG781" s="26"/>
      <c r="CH781" s="26"/>
      <c r="CI781" s="26"/>
      <c r="CJ781" s="26"/>
      <c r="CK781" s="26"/>
      <c r="CL781" s="26"/>
      <c r="CM781" s="26"/>
      <c r="CN781" s="26">
        <v>864</v>
      </c>
      <c r="CO781" s="26">
        <v>315</v>
      </c>
      <c r="CP781" s="26"/>
      <c r="CQ781" s="26"/>
      <c r="CR781" s="26"/>
      <c r="CS781" s="26" t="s">
        <v>561</v>
      </c>
      <c r="CT781" s="26">
        <v>12</v>
      </c>
      <c r="CU781" s="26"/>
      <c r="CV781" s="26"/>
      <c r="CW781" s="26">
        <v>40193</v>
      </c>
      <c r="CX781" s="26"/>
      <c r="CY781" s="26"/>
      <c r="CZ781" s="26"/>
      <c r="DA781" s="26"/>
      <c r="DB781" s="26"/>
      <c r="DC781" s="26"/>
      <c r="DD781" s="26" t="s">
        <v>2343</v>
      </c>
      <c r="DE781" s="26" t="s">
        <v>2344</v>
      </c>
      <c r="DF781" s="26" t="s">
        <v>2353</v>
      </c>
      <c r="DG781" s="26" t="s">
        <v>2346</v>
      </c>
      <c r="DH781" s="26">
        <v>6109682746</v>
      </c>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c r="EU781" s="26"/>
      <c r="EV781" s="26"/>
      <c r="EW781" s="26"/>
      <c r="EX781" s="26"/>
      <c r="EY781" s="26"/>
    </row>
    <row r="782" spans="1:155" x14ac:dyDescent="0.2">
      <c r="A782" s="739">
        <v>10396</v>
      </c>
      <c r="B782" s="26" t="s">
        <v>7182</v>
      </c>
      <c r="C782" s="26"/>
      <c r="D782" s="26"/>
      <c r="E782" s="26"/>
      <c r="F782" s="26"/>
      <c r="G782" s="26"/>
      <c r="H782" s="26"/>
      <c r="I782" s="26"/>
      <c r="J782" s="26" t="s">
        <v>2340</v>
      </c>
      <c r="K782" s="26" t="s">
        <v>1175</v>
      </c>
      <c r="L782" s="26" t="s">
        <v>2341</v>
      </c>
      <c r="M782" s="26" t="s">
        <v>2342</v>
      </c>
      <c r="N782" s="26" t="s">
        <v>731</v>
      </c>
      <c r="O782" s="26">
        <v>19341</v>
      </c>
      <c r="P782" s="26" t="s">
        <v>545</v>
      </c>
      <c r="Q782" s="26">
        <v>6109682746</v>
      </c>
      <c r="R782" s="26">
        <v>6108847134</v>
      </c>
      <c r="S782" s="26" t="s">
        <v>2343</v>
      </c>
      <c r="T782" s="26" t="s">
        <v>2344</v>
      </c>
      <c r="U782" s="26" t="s">
        <v>2345</v>
      </c>
      <c r="V782" s="26" t="s">
        <v>2346</v>
      </c>
      <c r="W782" s="26" t="s">
        <v>2347</v>
      </c>
      <c r="X782" s="26" t="s">
        <v>769</v>
      </c>
      <c r="Y782" s="26" t="s">
        <v>2348</v>
      </c>
      <c r="Z782" s="26" t="s">
        <v>2349</v>
      </c>
      <c r="AA782" s="26" t="s">
        <v>2350</v>
      </c>
      <c r="AB782" s="26">
        <v>6109689452</v>
      </c>
      <c r="AC782" s="26"/>
      <c r="AD782" s="26">
        <v>6108847134</v>
      </c>
      <c r="AE782" s="26" t="s">
        <v>2351</v>
      </c>
      <c r="AF782" s="26" t="s">
        <v>2340</v>
      </c>
      <c r="AG782" s="26" t="s">
        <v>1175</v>
      </c>
      <c r="AH782" s="26" t="s">
        <v>2341</v>
      </c>
      <c r="AI782" s="26"/>
      <c r="AJ782" s="26" t="s">
        <v>731</v>
      </c>
      <c r="AK782" s="26">
        <v>19341</v>
      </c>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t="s">
        <v>2352</v>
      </c>
      <c r="CG782" s="26"/>
      <c r="CH782" s="26"/>
      <c r="CI782" s="26"/>
      <c r="CJ782" s="26"/>
      <c r="CK782" s="26"/>
      <c r="CL782" s="26"/>
      <c r="CM782" s="26"/>
      <c r="CN782" s="26">
        <v>3167</v>
      </c>
      <c r="CO782" s="26">
        <v>315</v>
      </c>
      <c r="CP782" s="26"/>
      <c r="CQ782" s="26"/>
      <c r="CR782" s="26"/>
      <c r="CS782" s="26" t="s">
        <v>561</v>
      </c>
      <c r="CT782" s="26">
        <v>12</v>
      </c>
      <c r="CU782" s="26"/>
      <c r="CV782" s="26"/>
      <c r="CW782" s="26">
        <v>20583</v>
      </c>
      <c r="CX782" s="26"/>
      <c r="CY782" s="26"/>
      <c r="CZ782" s="26"/>
      <c r="DA782" s="26"/>
      <c r="DB782" s="26"/>
      <c r="DC782" s="26"/>
      <c r="DD782" s="26" t="s">
        <v>2343</v>
      </c>
      <c r="DE782" s="26" t="s">
        <v>2344</v>
      </c>
      <c r="DF782" s="26" t="s">
        <v>2353</v>
      </c>
      <c r="DG782" s="26" t="s">
        <v>2346</v>
      </c>
      <c r="DH782" s="26">
        <v>6109682746</v>
      </c>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c r="EU782" s="26"/>
      <c r="EV782" s="26"/>
      <c r="EW782" s="26"/>
      <c r="EX782" s="26"/>
      <c r="EY782" s="26"/>
    </row>
    <row r="783" spans="1:155" x14ac:dyDescent="0.2">
      <c r="A783" s="739">
        <v>11735</v>
      </c>
      <c r="B783" s="26" t="s">
        <v>7183</v>
      </c>
      <c r="C783" s="26" t="s">
        <v>545</v>
      </c>
      <c r="D783" s="26"/>
      <c r="E783" s="26" t="s">
        <v>545</v>
      </c>
      <c r="F783" s="26"/>
      <c r="G783" s="26" t="s">
        <v>545</v>
      </c>
      <c r="H783" s="26" t="s">
        <v>545</v>
      </c>
      <c r="I783" s="26" t="s">
        <v>545</v>
      </c>
      <c r="J783" s="26" t="s">
        <v>2535</v>
      </c>
      <c r="K783" s="26" t="s">
        <v>545</v>
      </c>
      <c r="L783" s="26" t="s">
        <v>2536</v>
      </c>
      <c r="M783" s="26"/>
      <c r="N783" s="26" t="s">
        <v>2537</v>
      </c>
      <c r="O783" s="26">
        <v>29202</v>
      </c>
      <c r="P783" s="26" t="s">
        <v>545</v>
      </c>
      <c r="Q783" s="26">
        <v>4014537101</v>
      </c>
      <c r="R783" s="26"/>
      <c r="S783" s="26" t="s">
        <v>2528</v>
      </c>
      <c r="T783" s="26" t="s">
        <v>2529</v>
      </c>
      <c r="U783" s="26" t="s">
        <v>553</v>
      </c>
      <c r="V783" s="26" t="s">
        <v>2530</v>
      </c>
      <c r="W783" s="26" t="s">
        <v>2531</v>
      </c>
      <c r="X783" s="26" t="s">
        <v>2516</v>
      </c>
      <c r="Y783" s="26" t="s">
        <v>1092</v>
      </c>
      <c r="Z783" s="26" t="s">
        <v>2532</v>
      </c>
      <c r="AA783" s="26" t="s">
        <v>2533</v>
      </c>
      <c r="AB783" s="26">
        <v>8034627510</v>
      </c>
      <c r="AC783" s="26"/>
      <c r="AD783" s="26"/>
      <c r="AE783" s="26" t="s">
        <v>2534</v>
      </c>
      <c r="AF783" s="26" t="s">
        <v>2535</v>
      </c>
      <c r="AG783" s="26" t="s">
        <v>545</v>
      </c>
      <c r="AH783" s="26" t="s">
        <v>2536</v>
      </c>
      <c r="AI783" s="26"/>
      <c r="AJ783" s="26" t="s">
        <v>2537</v>
      </c>
      <c r="AK783" s="26">
        <v>29202</v>
      </c>
      <c r="AL783" s="26" t="s">
        <v>545</v>
      </c>
      <c r="AM783" s="26" t="s">
        <v>2538</v>
      </c>
      <c r="AN783" s="26" t="s">
        <v>2539</v>
      </c>
      <c r="AO783" s="26" t="s">
        <v>545</v>
      </c>
      <c r="AP783" s="26" t="s">
        <v>2533</v>
      </c>
      <c r="AQ783" s="26"/>
      <c r="AR783" s="26"/>
      <c r="AS783" s="26"/>
      <c r="AT783" s="26" t="s">
        <v>2540</v>
      </c>
      <c r="AU783" s="26" t="s">
        <v>2535</v>
      </c>
      <c r="AV783" s="26" t="s">
        <v>545</v>
      </c>
      <c r="AW783" s="26" t="s">
        <v>2536</v>
      </c>
      <c r="AX783" s="26"/>
      <c r="AY783" s="26" t="s">
        <v>2537</v>
      </c>
      <c r="AZ783" s="26" t="s">
        <v>2541</v>
      </c>
      <c r="BA783" s="26" t="s">
        <v>545</v>
      </c>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t="s">
        <v>2542</v>
      </c>
      <c r="CG783" s="26"/>
      <c r="CH783" s="26"/>
      <c r="CI783" s="26"/>
      <c r="CJ783" s="26"/>
      <c r="CK783" s="26"/>
      <c r="CL783" s="26"/>
      <c r="CM783" s="26"/>
      <c r="CN783" s="26">
        <v>1572</v>
      </c>
      <c r="CO783" s="26">
        <v>1822</v>
      </c>
      <c r="CP783" s="26">
        <v>2732</v>
      </c>
      <c r="CQ783" s="26"/>
      <c r="CR783" s="26"/>
      <c r="CS783" s="26" t="s">
        <v>561</v>
      </c>
      <c r="CT783" s="26">
        <v>12</v>
      </c>
      <c r="CU783" s="26"/>
      <c r="CV783" s="26"/>
      <c r="CW783" s="26">
        <v>26220</v>
      </c>
      <c r="CX783" s="740">
        <v>4725</v>
      </c>
      <c r="CY783" s="26"/>
      <c r="CZ783" s="26"/>
      <c r="DA783" s="26"/>
      <c r="DB783" s="26"/>
      <c r="DC783" s="26" t="s">
        <v>545</v>
      </c>
      <c r="DD783" s="26" t="s">
        <v>2543</v>
      </c>
      <c r="DE783" s="26" t="s">
        <v>2544</v>
      </c>
      <c r="DF783" s="26" t="s">
        <v>2545</v>
      </c>
      <c r="DG783" s="26" t="s">
        <v>2546</v>
      </c>
      <c r="DH783" s="26">
        <v>7272172958</v>
      </c>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row>
    <row r="784" spans="1:155" x14ac:dyDescent="0.2">
      <c r="A784" s="739">
        <v>11736</v>
      </c>
      <c r="B784" s="26" t="s">
        <v>7184</v>
      </c>
      <c r="C784" s="26"/>
      <c r="D784" s="26"/>
      <c r="E784" s="26"/>
      <c r="F784" s="26"/>
      <c r="G784" s="26"/>
      <c r="H784" s="26"/>
      <c r="I784" s="26"/>
      <c r="J784" s="26" t="s">
        <v>1284</v>
      </c>
      <c r="K784" s="26" t="s">
        <v>1285</v>
      </c>
      <c r="L784" s="26" t="s">
        <v>548</v>
      </c>
      <c r="M784" s="26" t="s">
        <v>1016</v>
      </c>
      <c r="N784" s="26" t="s">
        <v>550</v>
      </c>
      <c r="O784" s="26">
        <v>60196</v>
      </c>
      <c r="P784" s="26"/>
      <c r="Q784" s="26">
        <v>8476054331</v>
      </c>
      <c r="R784" s="26">
        <v>8474135315</v>
      </c>
      <c r="S784" s="26" t="s">
        <v>1286</v>
      </c>
      <c r="T784" s="26" t="s">
        <v>1287</v>
      </c>
      <c r="U784" s="26" t="s">
        <v>7185</v>
      </c>
      <c r="V784" s="26" t="s">
        <v>1289</v>
      </c>
      <c r="W784" s="26" t="s">
        <v>1290</v>
      </c>
      <c r="X784" s="26" t="s">
        <v>1291</v>
      </c>
      <c r="Y784" s="26" t="s">
        <v>1292</v>
      </c>
      <c r="Z784" s="26" t="s">
        <v>661</v>
      </c>
      <c r="AA784" s="26" t="s">
        <v>1293</v>
      </c>
      <c r="AB784" s="26">
        <v>8474135089</v>
      </c>
      <c r="AC784" s="26"/>
      <c r="AD784" s="26">
        <v>8474135315</v>
      </c>
      <c r="AE784" s="26" t="s">
        <v>1294</v>
      </c>
      <c r="AF784" s="26" t="s">
        <v>1284</v>
      </c>
      <c r="AG784" s="26" t="s">
        <v>1285</v>
      </c>
      <c r="AH784" s="26" t="s">
        <v>548</v>
      </c>
      <c r="AI784" s="26" t="s">
        <v>1016</v>
      </c>
      <c r="AJ784" s="26" t="s">
        <v>550</v>
      </c>
      <c r="AK784" s="26">
        <v>60196</v>
      </c>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t="s">
        <v>1295</v>
      </c>
      <c r="CG784" s="26"/>
      <c r="CH784" s="26"/>
      <c r="CI784" s="26"/>
      <c r="CJ784" s="26"/>
      <c r="CK784" s="26"/>
      <c r="CL784" s="26"/>
      <c r="CM784" s="26"/>
      <c r="CN784" s="26">
        <v>1573</v>
      </c>
      <c r="CO784" s="26">
        <v>2993</v>
      </c>
      <c r="CP784" s="26"/>
      <c r="CQ784" s="26"/>
      <c r="CR784" s="26"/>
      <c r="CS784" s="26" t="s">
        <v>561</v>
      </c>
      <c r="CT784" s="26">
        <v>12</v>
      </c>
      <c r="CU784" s="26"/>
      <c r="CV784" s="26"/>
      <c r="CW784" s="26">
        <v>16535</v>
      </c>
      <c r="CX784" s="26"/>
      <c r="CY784" s="26"/>
      <c r="CZ784" s="26"/>
      <c r="DA784" s="26"/>
      <c r="DB784" s="26"/>
      <c r="DC784" s="26"/>
      <c r="DD784" s="26" t="s">
        <v>1286</v>
      </c>
      <c r="DE784" s="26" t="s">
        <v>1287</v>
      </c>
      <c r="DF784" s="26" t="s">
        <v>1288</v>
      </c>
      <c r="DG784" s="26" t="s">
        <v>1289</v>
      </c>
      <c r="DH784" s="26">
        <v>8476054331</v>
      </c>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c r="EU784" s="26"/>
      <c r="EV784" s="26"/>
      <c r="EW784" s="26"/>
      <c r="EX784" s="26"/>
      <c r="EY784" s="26"/>
    </row>
    <row r="785" spans="1:155" x14ac:dyDescent="0.2">
      <c r="A785" s="739">
        <v>11737</v>
      </c>
      <c r="B785" s="26" t="s">
        <v>7186</v>
      </c>
      <c r="C785" s="26"/>
      <c r="D785" s="26"/>
      <c r="E785" s="26"/>
      <c r="F785" s="26"/>
      <c r="G785" s="26"/>
      <c r="H785" s="26"/>
      <c r="I785" s="26"/>
      <c r="J785" s="26" t="s">
        <v>1284</v>
      </c>
      <c r="K785" s="26" t="s">
        <v>1285</v>
      </c>
      <c r="L785" s="26" t="s">
        <v>548</v>
      </c>
      <c r="M785" s="26" t="s">
        <v>1016</v>
      </c>
      <c r="N785" s="26" t="s">
        <v>550</v>
      </c>
      <c r="O785" s="26">
        <v>60196</v>
      </c>
      <c r="P785" s="26"/>
      <c r="Q785" s="26">
        <v>8476054331</v>
      </c>
      <c r="R785" s="26">
        <v>8474135315</v>
      </c>
      <c r="S785" s="26" t="s">
        <v>1286</v>
      </c>
      <c r="T785" s="26" t="s">
        <v>1287</v>
      </c>
      <c r="U785" s="26" t="s">
        <v>7185</v>
      </c>
      <c r="V785" s="26" t="s">
        <v>1289</v>
      </c>
      <c r="W785" s="26" t="s">
        <v>1290</v>
      </c>
      <c r="X785" s="26" t="s">
        <v>1291</v>
      </c>
      <c r="Y785" s="26" t="s">
        <v>1292</v>
      </c>
      <c r="Z785" s="26" t="s">
        <v>661</v>
      </c>
      <c r="AA785" s="26" t="s">
        <v>1293</v>
      </c>
      <c r="AB785" s="26">
        <v>8474135089</v>
      </c>
      <c r="AC785" s="26"/>
      <c r="AD785" s="26">
        <v>8474135315</v>
      </c>
      <c r="AE785" s="26" t="s">
        <v>1294</v>
      </c>
      <c r="AF785" s="26" t="s">
        <v>1284</v>
      </c>
      <c r="AG785" s="26" t="s">
        <v>1285</v>
      </c>
      <c r="AH785" s="26" t="s">
        <v>548</v>
      </c>
      <c r="AI785" s="26" t="s">
        <v>1016</v>
      </c>
      <c r="AJ785" s="26" t="s">
        <v>550</v>
      </c>
      <c r="AK785" s="26">
        <v>60196</v>
      </c>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t="s">
        <v>1295</v>
      </c>
      <c r="CG785" s="26"/>
      <c r="CH785" s="26"/>
      <c r="CI785" s="26"/>
      <c r="CJ785" s="26"/>
      <c r="CK785" s="26"/>
      <c r="CL785" s="26"/>
      <c r="CM785" s="26"/>
      <c r="CN785" s="26">
        <v>1574</v>
      </c>
      <c r="CO785" s="26">
        <v>2993</v>
      </c>
      <c r="CP785" s="26"/>
      <c r="CQ785" s="26"/>
      <c r="CR785" s="26"/>
      <c r="CS785" s="26" t="s">
        <v>561</v>
      </c>
      <c r="CT785" s="26">
        <v>12</v>
      </c>
      <c r="CU785" s="26"/>
      <c r="CV785" s="26"/>
      <c r="CW785" s="26">
        <v>27855</v>
      </c>
      <c r="CX785" s="26"/>
      <c r="CY785" s="26"/>
      <c r="CZ785" s="26"/>
      <c r="DA785" s="26"/>
      <c r="DB785" s="26"/>
      <c r="DC785" s="26"/>
      <c r="DD785" s="26" t="s">
        <v>1286</v>
      </c>
      <c r="DE785" s="26" t="s">
        <v>1287</v>
      </c>
      <c r="DF785" s="26" t="s">
        <v>1288</v>
      </c>
      <c r="DG785" s="26" t="s">
        <v>1289</v>
      </c>
      <c r="DH785" s="26">
        <v>8476054331</v>
      </c>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c r="EU785" s="26"/>
      <c r="EV785" s="26"/>
      <c r="EW785" s="26"/>
      <c r="EX785" s="26"/>
      <c r="EY785" s="26"/>
    </row>
    <row r="786" spans="1:155" x14ac:dyDescent="0.2">
      <c r="A786" s="739">
        <v>11468</v>
      </c>
      <c r="B786" s="26" t="s">
        <v>7187</v>
      </c>
      <c r="C786" s="26"/>
      <c r="D786" s="26"/>
      <c r="E786" s="26"/>
      <c r="F786" s="26"/>
      <c r="G786" s="26"/>
      <c r="H786" s="26"/>
      <c r="I786" s="26"/>
      <c r="J786" s="26" t="s">
        <v>1284</v>
      </c>
      <c r="K786" s="26" t="s">
        <v>1285</v>
      </c>
      <c r="L786" s="26" t="s">
        <v>548</v>
      </c>
      <c r="M786" s="26" t="s">
        <v>1016</v>
      </c>
      <c r="N786" s="26" t="s">
        <v>550</v>
      </c>
      <c r="O786" s="738">
        <v>60196</v>
      </c>
      <c r="P786" s="26">
        <v>1056</v>
      </c>
      <c r="Q786" s="26">
        <v>8476054331</v>
      </c>
      <c r="R786" s="26">
        <v>8474135315</v>
      </c>
      <c r="S786" s="26" t="s">
        <v>1286</v>
      </c>
      <c r="T786" s="26" t="s">
        <v>1287</v>
      </c>
      <c r="U786" s="26" t="s">
        <v>1288</v>
      </c>
      <c r="V786" s="26" t="s">
        <v>1289</v>
      </c>
      <c r="W786" s="26" t="s">
        <v>1290</v>
      </c>
      <c r="X786" s="26" t="s">
        <v>1291</v>
      </c>
      <c r="Y786" s="26" t="s">
        <v>1292</v>
      </c>
      <c r="Z786" s="26" t="s">
        <v>661</v>
      </c>
      <c r="AA786" s="26" t="s">
        <v>1293</v>
      </c>
      <c r="AB786" s="26">
        <v>8474135089</v>
      </c>
      <c r="AC786" s="26"/>
      <c r="AD786" s="26">
        <v>8474135315</v>
      </c>
      <c r="AE786" s="26" t="s">
        <v>1294</v>
      </c>
      <c r="AF786" s="26" t="s">
        <v>1284</v>
      </c>
      <c r="AG786" s="26" t="s">
        <v>1285</v>
      </c>
      <c r="AH786" s="26" t="s">
        <v>548</v>
      </c>
      <c r="AI786" s="26" t="s">
        <v>1016</v>
      </c>
      <c r="AJ786" s="26" t="s">
        <v>550</v>
      </c>
      <c r="AK786" s="548">
        <v>60196</v>
      </c>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t="s">
        <v>1295</v>
      </c>
      <c r="CG786" s="26"/>
      <c r="CH786" s="26"/>
      <c r="CI786" s="26"/>
      <c r="CJ786" s="26"/>
      <c r="CK786" s="26"/>
      <c r="CL786" s="26"/>
      <c r="CM786" s="26"/>
      <c r="CN786" s="26">
        <v>1313</v>
      </c>
      <c r="CO786" s="26">
        <v>2993</v>
      </c>
      <c r="CP786" s="26"/>
      <c r="CQ786" s="26"/>
      <c r="CR786" s="26"/>
      <c r="CS786" s="26" t="s">
        <v>561</v>
      </c>
      <c r="CT786" s="26">
        <v>12</v>
      </c>
      <c r="CU786" s="26"/>
      <c r="CV786" s="26"/>
      <c r="CW786" s="26">
        <v>90557</v>
      </c>
      <c r="CX786" s="26"/>
      <c r="CY786" s="26"/>
      <c r="CZ786" s="26"/>
      <c r="DA786" s="26"/>
      <c r="DB786" s="26"/>
      <c r="DC786" s="26"/>
      <c r="DD786" s="26" t="s">
        <v>1286</v>
      </c>
      <c r="DE786" s="26" t="s">
        <v>1287</v>
      </c>
      <c r="DF786" s="26" t="s">
        <v>1288</v>
      </c>
      <c r="DG786" s="26" t="s">
        <v>1289</v>
      </c>
      <c r="DH786" s="26">
        <v>8476054331</v>
      </c>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row>
    <row r="787" spans="1:155" hidden="1" x14ac:dyDescent="0.2">
      <c r="A787" s="739"/>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row>
    <row r="788" spans="1:155" hidden="1" x14ac:dyDescent="0.2">
      <c r="A788" s="739"/>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row>
    <row r="789" spans="1:155" hidden="1" x14ac:dyDescent="0.2">
      <c r="A789" s="739"/>
      <c r="B789" s="26"/>
      <c r="C789" s="26"/>
      <c r="D789" s="26"/>
      <c r="E789" s="26"/>
      <c r="F789" s="26"/>
      <c r="G789" s="26"/>
      <c r="H789" s="26"/>
      <c r="I789" s="26"/>
      <c r="J789" s="26"/>
      <c r="K789" s="26"/>
      <c r="L789" s="26"/>
      <c r="M789" s="26"/>
      <c r="N789" s="26"/>
      <c r="O789" s="738"/>
      <c r="P789" s="26"/>
      <c r="Q789" s="26"/>
      <c r="R789" s="26"/>
      <c r="S789" s="26"/>
      <c r="T789" s="26"/>
      <c r="U789" s="26"/>
      <c r="V789" s="26"/>
      <c r="W789" s="26"/>
      <c r="X789" s="26"/>
      <c r="Y789" s="26"/>
      <c r="Z789" s="26"/>
      <c r="AA789" s="26"/>
      <c r="AB789" s="26"/>
      <c r="AC789" s="26"/>
      <c r="AD789" s="26"/>
      <c r="AE789" s="26"/>
      <c r="AF789" s="26"/>
      <c r="AG789" s="26"/>
      <c r="AH789" s="26"/>
      <c r="AI789" s="26"/>
      <c r="AJ789" s="26"/>
      <c r="AK789" s="548"/>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row>
    <row r="790" spans="1:155" hidden="1" x14ac:dyDescent="0.2">
      <c r="A790" s="739"/>
      <c r="B790" s="26"/>
      <c r="C790" s="26"/>
      <c r="D790" s="26"/>
      <c r="E790" s="26"/>
      <c r="F790" s="26"/>
      <c r="G790" s="26"/>
      <c r="H790" s="26"/>
      <c r="I790" s="26"/>
      <c r="J790" s="26"/>
      <c r="K790" s="26"/>
      <c r="L790" s="26"/>
      <c r="M790" s="26"/>
      <c r="N790" s="26"/>
      <c r="O790" s="738"/>
      <c r="P790" s="26"/>
      <c r="Q790" s="26"/>
      <c r="R790" s="26"/>
      <c r="S790" s="26"/>
      <c r="T790" s="26"/>
      <c r="U790" s="26"/>
      <c r="V790" s="26"/>
      <c r="W790" s="26"/>
      <c r="X790" s="26"/>
      <c r="Y790" s="26"/>
      <c r="Z790" s="26"/>
      <c r="AA790" s="26"/>
      <c r="AB790" s="26"/>
      <c r="AC790" s="26"/>
      <c r="AD790" s="26"/>
      <c r="AE790" s="26"/>
      <c r="AF790" s="26"/>
      <c r="AG790" s="26"/>
      <c r="AH790" s="26"/>
      <c r="AI790" s="26"/>
      <c r="AJ790" s="26"/>
      <c r="AK790" s="548"/>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row>
    <row r="791" spans="1:155" hidden="1" x14ac:dyDescent="0.2">
      <c r="A791" s="739"/>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row>
    <row r="792" spans="1:155" hidden="1" x14ac:dyDescent="0.2">
      <c r="A792" s="739"/>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row>
    <row r="793" spans="1:155" hidden="1" x14ac:dyDescent="0.2">
      <c r="A793" s="739"/>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c r="CW793" s="26"/>
      <c r="CX793" s="26"/>
      <c r="CY793" s="26"/>
      <c r="CZ793" s="26"/>
      <c r="DA793" s="26"/>
      <c r="DB793" s="26"/>
      <c r="DC793" s="26"/>
      <c r="DD793" s="26"/>
      <c r="DE793" s="26"/>
      <c r="DF793" s="26"/>
      <c r="DG793" s="26"/>
      <c r="DH793" s="26"/>
      <c r="DI793" s="26"/>
    </row>
    <row r="794" spans="1:155" hidden="1" x14ac:dyDescent="0.2">
      <c r="A794" s="739"/>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c r="CW794" s="26"/>
      <c r="CX794" s="26"/>
      <c r="CY794" s="26"/>
      <c r="CZ794" s="26"/>
      <c r="DA794" s="26"/>
      <c r="DB794" s="26"/>
      <c r="DC794" s="26"/>
      <c r="DD794" s="26"/>
      <c r="DE794" s="26"/>
      <c r="DF794" s="26"/>
      <c r="DG794" s="26"/>
      <c r="DH794" s="26"/>
      <c r="DI794" s="26"/>
    </row>
    <row r="795" spans="1:155" hidden="1" x14ac:dyDescent="0.2">
      <c r="A795" s="739"/>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c r="CW795" s="26"/>
      <c r="CX795" s="26"/>
      <c r="CY795" s="26"/>
      <c r="CZ795" s="26"/>
      <c r="DA795" s="26"/>
      <c r="DB795" s="26"/>
      <c r="DC795" s="26"/>
      <c r="DD795" s="26"/>
      <c r="DE795" s="26"/>
      <c r="DF795" s="26"/>
      <c r="DG795" s="26"/>
      <c r="DH795" s="26"/>
      <c r="DI795" s="26"/>
    </row>
    <row r="796" spans="1:155" hidden="1" x14ac:dyDescent="0.2">
      <c r="A796" s="739"/>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row>
    <row r="797" spans="1:155" hidden="1" x14ac:dyDescent="0.2">
      <c r="A797" s="739"/>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row>
    <row r="798" spans="1:155" hidden="1" x14ac:dyDescent="0.2">
      <c r="A798" s="739"/>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row>
    <row r="799" spans="1:155" hidden="1" x14ac:dyDescent="0.2">
      <c r="A799" s="739"/>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row>
  </sheetData>
  <sheetProtection algorithmName="SHA-512" hashValue="T6VMQsiVx3HibsDV08nw7x0dR9WWPz+d07xQoErObfzuHPlQ+WdlIJS4MGhzl9Y44sI1PQ6wfvMNrIK8AFD/Xg==" saltValue="PqYajSGENSbC/A7PE5mVDA==" spinCount="100000" sheet="1" objects="1" scenarios="1"/>
  <sortState xmlns:xlrd2="http://schemas.microsoft.com/office/spreadsheetml/2017/richdata2" ref="A726:CX1485">
    <sortCondition ref="B726:B1485"/>
  </sortState>
  <mergeCells count="1">
    <mergeCell ref="A1:B1"/>
  </mergeCells>
  <phoneticPr fontId="6" type="noConversion"/>
  <printOptions horizontalCentered="1"/>
  <pageMargins left="0.75" right="0.75" top="0.62" bottom="0.97" header="0.5" footer="0.35"/>
  <pageSetup scale="39" fitToHeight="6" orientation="portrait" r:id="rId1"/>
  <headerFooter alignWithMargins="0">
    <oddFooter>&amp;L&amp;"Calibri,Regular"Health Plan Financial &amp; Statistical Report
Calendar Year 2024
&amp;C&amp;"Calibri,Regular"Page &amp;P of &amp;N
&amp;A&amp;R&amp;"Calibri,Regular"Minnesota Department of Health
Phone 651-201-3572
health.drmreport@state.mn.us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78</vt:i4>
      </vt:variant>
    </vt:vector>
  </HeadingPairs>
  <TitlesOfParts>
    <vt:vector size="90" baseType="lpstr">
      <vt:lpstr>load_script</vt:lpstr>
      <vt:lpstr>Tip Sheet</vt:lpstr>
      <vt:lpstr>Company Information</vt:lpstr>
      <vt:lpstr>Enrollment</vt:lpstr>
      <vt:lpstr>Revenue</vt:lpstr>
      <vt:lpstr>Expenses</vt:lpstr>
      <vt:lpstr>Indirect Expenses</vt:lpstr>
      <vt:lpstr>ACA and Other Expenses</vt:lpstr>
      <vt:lpstr>Explanations</vt:lpstr>
      <vt:lpstr>Audit Check</vt:lpstr>
      <vt:lpstr>Definitions</vt:lpstr>
      <vt:lpstr>Health Plan_ID</vt:lpstr>
      <vt:lpstr>audit_check_dental</vt:lpstr>
      <vt:lpstr>audit_check_medical</vt:lpstr>
      <vt:lpstr>Certification_Statement</vt:lpstr>
      <vt:lpstr>Code_1026</vt:lpstr>
      <vt:lpstr>Code_1045</vt:lpstr>
      <vt:lpstr>Code_1275</vt:lpstr>
      <vt:lpstr>dent_enroll_error</vt:lpstr>
      <vt:lpstr>dent_revexp_error</vt:lpstr>
      <vt:lpstr>enrolldefs</vt:lpstr>
      <vt:lpstr>explain_1</vt:lpstr>
      <vt:lpstr>explain_10</vt:lpstr>
      <vt:lpstr>explain_11</vt:lpstr>
      <vt:lpstr>explain_2</vt:lpstr>
      <vt:lpstr>explain_3</vt:lpstr>
      <vt:lpstr>explain_4</vt:lpstr>
      <vt:lpstr>explain_5</vt:lpstr>
      <vt:lpstr>explain_6</vt:lpstr>
      <vt:lpstr>explain_7</vt:lpstr>
      <vt:lpstr>explain_8</vt:lpstr>
      <vt:lpstr>explain_9</vt:lpstr>
      <vt:lpstr>Health_Plan_ID</vt:lpstr>
      <vt:lpstr>HP_ID</vt:lpstr>
      <vt:lpstr>id_list</vt:lpstr>
      <vt:lpstr>indirect_expense</vt:lpstr>
      <vt:lpstr>'ACA and Other Expenses'!KnCalc</vt:lpstr>
      <vt:lpstr>med_enroll_error</vt:lpstr>
      <vt:lpstr>med_revexp_error</vt:lpstr>
      <vt:lpstr>'ACA and Other Expenses'!Print_Area</vt:lpstr>
      <vt:lpstr>'Audit Check'!Print_Area</vt:lpstr>
      <vt:lpstr>'Company Information'!Print_Area</vt:lpstr>
      <vt:lpstr>Definitions!Print_Area</vt:lpstr>
      <vt:lpstr>Enrollment!Print_Area</vt:lpstr>
      <vt:lpstr>Expenses!Print_Area</vt:lpstr>
      <vt:lpstr>Explanations!Print_Area</vt:lpstr>
      <vt:lpstr>'Health Plan_ID'!Print_Area</vt:lpstr>
      <vt:lpstr>'Indirect Expenses'!Print_Area</vt:lpstr>
      <vt:lpstr>Revenue!Print_Area</vt:lpstr>
      <vt:lpstr>'Tip Sheet'!Print_Area</vt:lpstr>
      <vt:lpstr>Definitions!Print_Titles</vt:lpstr>
      <vt:lpstr>'Health Plan_ID'!Print_Titles</vt:lpstr>
      <vt:lpstr>Definitions!QuickMark</vt:lpstr>
      <vt:lpstr>section_1</vt:lpstr>
      <vt:lpstr>section_10</vt:lpstr>
      <vt:lpstr>section_11</vt:lpstr>
      <vt:lpstr>section_2</vt:lpstr>
      <vt:lpstr>section_3</vt:lpstr>
      <vt:lpstr>section_4</vt:lpstr>
      <vt:lpstr>section_5</vt:lpstr>
      <vt:lpstr>section_6</vt:lpstr>
      <vt:lpstr>section_7</vt:lpstr>
      <vt:lpstr>section_8</vt:lpstr>
      <vt:lpstr>section_9</vt:lpstr>
      <vt:lpstr>start</vt:lpstr>
      <vt:lpstr>Submitting_Reports</vt:lpstr>
      <vt:lpstr>TitleRegion1.A1.B801.11</vt:lpstr>
      <vt:lpstr>TitleRegion1.A1.C80.10</vt:lpstr>
      <vt:lpstr>TitleRegion1.A1.G6.6</vt:lpstr>
      <vt:lpstr>TitleRegion1.A1.H17.8</vt:lpstr>
      <vt:lpstr>TitleRegion1.A1.I19.9</vt:lpstr>
      <vt:lpstr>TitleRegion1.A1.K38.1</vt:lpstr>
      <vt:lpstr>TitleRegion1.A1.M8.7</vt:lpstr>
      <vt:lpstr>TitleRegion1.A1.N5.2</vt:lpstr>
      <vt:lpstr>TitleRegion1.A1.P19.3</vt:lpstr>
      <vt:lpstr>TitleRegion1.A1.S10.4</vt:lpstr>
      <vt:lpstr>TitleRegion1.A1.Y25.5</vt:lpstr>
      <vt:lpstr>TitleRegion2.A12.S21.4</vt:lpstr>
      <vt:lpstr>TitleRegion2.A21.O37.3</vt:lpstr>
      <vt:lpstr>TitleRegion2.A7.N14.2</vt:lpstr>
      <vt:lpstr>TitleRegion2.A8.H27.6</vt:lpstr>
      <vt:lpstr>TitleRegion2.A9.N16.7</vt:lpstr>
      <vt:lpstr>TitleRegion2.A9.N18.7</vt:lpstr>
      <vt:lpstr>TitleRegion3.A16.K18.2</vt:lpstr>
      <vt:lpstr>TitleRegion3.A17.N18.7</vt:lpstr>
      <vt:lpstr>TitleRegion3.A28.H33.6</vt:lpstr>
      <vt:lpstr>TitleRegion3.A28.I33.6</vt:lpstr>
      <vt:lpstr>TitleRegion4.A20.N25.2</vt:lpstr>
      <vt:lpstr>TitleRegion4.A35.H41.6</vt:lpstr>
      <vt:lpstr>TitleRegion5.A24.K28.2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Health Plan Financial and Statistical Report HPFSR</dc:title>
  <dc:creator>Minnesota Department of Health;health.hep@state.mn.us</dc:creator>
  <cp:keywords>HPFSR</cp:keywords>
  <cp:lastModifiedBy>Foster, Morgan (MDH)</cp:lastModifiedBy>
  <cp:lastPrinted>2023-09-18T14:28:02Z</cp:lastPrinted>
  <dcterms:created xsi:type="dcterms:W3CDTF">2006-12-18T14:25:32Z</dcterms:created>
  <dcterms:modified xsi:type="dcterms:W3CDTF">2025-01-06T20:00:23Z</dcterms:modified>
</cp:coreProperties>
</file>